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firstSheet="1" activeTab="1"/>
  </bookViews>
  <sheets>
    <sheet name="XXXXXX" sheetId="1" state="veryHidden" r:id="rId1"/>
    <sheet name="欠測率" sheetId="2" r:id="rId2"/>
    <sheet name="採気量" sheetId="3" r:id="rId3"/>
    <sheet name="SO4" sheetId="4" r:id="rId4"/>
    <sheet name="NO3" sheetId="5" r:id="rId5"/>
    <sheet name="Cl" sheetId="6" r:id="rId6"/>
    <sheet name="NH4" sheetId="7" r:id="rId7"/>
    <sheet name="Na" sheetId="8" r:id="rId8"/>
    <sheet name="K" sheetId="9" r:id="rId9"/>
    <sheet name="Ca" sheetId="10" r:id="rId10"/>
    <sheet name="Mg" sheetId="11" r:id="rId11"/>
  </sheets>
  <definedNames>
    <definedName name="__123Graph_ANACL" hidden="1">#REF!</definedName>
    <definedName name="__123Graph_XNACL" hidden="1">#REF!</definedName>
    <definedName name="_Fill" hidden="1">#REF!</definedName>
    <definedName name="_Regression_Out" hidden="1">#REF!</definedName>
    <definedName name="_Regression_X" hidden="1">#REF!</definedName>
    <definedName name="_Regression_Y" hidden="1">#REF!</definedName>
    <definedName name="_xlnm.Print_Area" localSheetId="9">'Ca'!$A$1:$Q$29</definedName>
    <definedName name="_xlnm.Print_Area" localSheetId="5">'Cl'!$A$1:$Q$29</definedName>
    <definedName name="_xlnm.Print_Area" localSheetId="8">'K'!$A$1:$Q$29</definedName>
    <definedName name="_xlnm.Print_Area" localSheetId="10">'Mg'!$A$1:$Q$29</definedName>
    <definedName name="_xlnm.Print_Area" localSheetId="7">'Na'!$A$1:$Q$29</definedName>
    <definedName name="_xlnm.Print_Area" localSheetId="6">'NH4'!$A$1:$Q$29</definedName>
    <definedName name="_xlnm.Print_Area" localSheetId="4">'NO3'!$A$1:$Q$29</definedName>
    <definedName name="_xlnm.Print_Area" localSheetId="3">'SO4'!$A$1:$Q$29</definedName>
    <definedName name="_xlnm.Print_Area" localSheetId="1">'欠測率'!$A$1:$Q$29</definedName>
    <definedName name="_xlnm.Print_Area" localSheetId="2">'採気量'!$A$1:$Q$29</definedName>
  </definedNames>
  <calcPr fullCalcOnLoad="1"/>
</workbook>
</file>

<file path=xl/sharedStrings.xml><?xml version="1.0" encoding="utf-8"?>
<sst xmlns="http://schemas.openxmlformats.org/spreadsheetml/2006/main" count="1027" uniqueCount="77">
  <si>
    <t>大阪生野</t>
  </si>
  <si>
    <t>石井</t>
  </si>
  <si>
    <t>地点名</t>
  </si>
  <si>
    <t>八森</t>
  </si>
  <si>
    <t>札幌白石</t>
  </si>
  <si>
    <t>江東</t>
  </si>
  <si>
    <t>磯子</t>
  </si>
  <si>
    <t>神戸須磨</t>
  </si>
  <si>
    <t>池田</t>
  </si>
  <si>
    <t>鳥取</t>
  </si>
  <si>
    <t>広島安佐南</t>
  </si>
  <si>
    <t>太宰府</t>
  </si>
  <si>
    <t>喜入</t>
  </si>
  <si>
    <t>福岡</t>
  </si>
  <si>
    <t>札幌北</t>
  </si>
  <si>
    <t>盛岡</t>
  </si>
  <si>
    <t>新潟</t>
  </si>
  <si>
    <t>小杉</t>
  </si>
  <si>
    <t>福井</t>
  </si>
  <si>
    <t>豊橋</t>
  </si>
  <si>
    <t>周山</t>
  </si>
  <si>
    <t>奈良</t>
  </si>
  <si>
    <t>松江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</si>
  <si>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</si>
  <si>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</si>
  <si>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</si>
  <si>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</si>
  <si>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</si>
  <si>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</si>
  <si>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</si>
  <si>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</si>
  <si>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</si>
  <si>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</si>
  <si>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</si>
  <si>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</si>
  <si>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最大値</t>
  </si>
  <si>
    <t>最小値</t>
  </si>
  <si>
    <t>年平均値</t>
  </si>
  <si>
    <r>
      <t>乾性沈着　SO</t>
    </r>
    <r>
      <rPr>
        <vertAlign val="subscript"/>
        <sz val="16"/>
        <rFont val="ＭＳ Ｐゴシック"/>
        <family val="3"/>
      </rPr>
      <t>4</t>
    </r>
    <r>
      <rPr>
        <vertAlign val="superscript"/>
        <sz val="16"/>
        <rFont val="ＭＳ Ｐゴシック"/>
        <family val="3"/>
      </rPr>
      <t>2-</t>
    </r>
    <r>
      <rPr>
        <sz val="16"/>
        <rFont val="ＭＳ Ｐゴシック"/>
        <family val="3"/>
      </rPr>
      <t>粒子濃度　月・年平均値（平成11年度）</t>
    </r>
  </si>
  <si>
    <r>
      <t>単位：　n mol/m</t>
    </r>
    <r>
      <rPr>
        <vertAlign val="superscript"/>
        <sz val="11"/>
        <rFont val="ＭＳ Ｐゴシック"/>
        <family val="3"/>
      </rPr>
      <t>3</t>
    </r>
  </si>
  <si>
    <t>札幌白石</t>
  </si>
  <si>
    <t>大阪生野</t>
  </si>
  <si>
    <t>石井</t>
  </si>
  <si>
    <r>
      <t>単位：　n mol/m</t>
    </r>
    <r>
      <rPr>
        <vertAlign val="superscript"/>
        <sz val="11"/>
        <rFont val="ＭＳ Ｐゴシック"/>
        <family val="3"/>
      </rPr>
      <t>3</t>
    </r>
  </si>
  <si>
    <r>
      <t>乾性沈着　NO</t>
    </r>
    <r>
      <rPr>
        <vertAlign val="subscript"/>
        <sz val="16"/>
        <rFont val="ＭＳ Ｐゴシック"/>
        <family val="3"/>
      </rPr>
      <t>3</t>
    </r>
    <r>
      <rPr>
        <vertAlign val="superscript"/>
        <sz val="16"/>
        <rFont val="ＭＳ Ｐゴシック"/>
        <family val="3"/>
      </rPr>
      <t>-</t>
    </r>
    <r>
      <rPr>
        <sz val="16"/>
        <rFont val="ＭＳ Ｐゴシック"/>
        <family val="3"/>
      </rPr>
      <t>粒子濃度　月・年平均値（平成11年度）</t>
    </r>
  </si>
  <si>
    <r>
      <t>乾性沈着　Cl</t>
    </r>
    <r>
      <rPr>
        <vertAlign val="superscript"/>
        <sz val="16"/>
        <rFont val="ＭＳ Ｐゴシック"/>
        <family val="3"/>
      </rPr>
      <t>-</t>
    </r>
    <r>
      <rPr>
        <sz val="16"/>
        <rFont val="ＭＳ Ｐゴシック"/>
        <family val="3"/>
      </rPr>
      <t>粒子濃度　月・年平均値（平成11年度）</t>
    </r>
  </si>
  <si>
    <r>
      <t>乾性沈着　NH</t>
    </r>
    <r>
      <rPr>
        <vertAlign val="subscript"/>
        <sz val="16"/>
        <rFont val="ＭＳ Ｐゴシック"/>
        <family val="3"/>
      </rPr>
      <t>4</t>
    </r>
    <r>
      <rPr>
        <vertAlign val="superscript"/>
        <sz val="16"/>
        <rFont val="ＭＳ Ｐゴシック"/>
        <family val="3"/>
      </rPr>
      <t>+</t>
    </r>
    <r>
      <rPr>
        <sz val="16"/>
        <rFont val="ＭＳ Ｐゴシック"/>
        <family val="3"/>
      </rPr>
      <t>粒子濃度　月・年平均値（平成11年度）</t>
    </r>
  </si>
  <si>
    <r>
      <t>乾性沈着　Na</t>
    </r>
    <r>
      <rPr>
        <vertAlign val="superscript"/>
        <sz val="16"/>
        <rFont val="ＭＳ Ｐゴシック"/>
        <family val="3"/>
      </rPr>
      <t>+</t>
    </r>
    <r>
      <rPr>
        <sz val="16"/>
        <rFont val="ＭＳ Ｐゴシック"/>
        <family val="3"/>
      </rPr>
      <t>粒子濃度　月・年平均値（平成11年度）</t>
    </r>
  </si>
  <si>
    <r>
      <t>乾性沈着　K</t>
    </r>
    <r>
      <rPr>
        <vertAlign val="superscript"/>
        <sz val="16"/>
        <rFont val="ＭＳ Ｐゴシック"/>
        <family val="3"/>
      </rPr>
      <t>+</t>
    </r>
    <r>
      <rPr>
        <sz val="16"/>
        <rFont val="ＭＳ Ｐゴシック"/>
        <family val="3"/>
      </rPr>
      <t>粒子濃度　月・年平均値（平成11年度）</t>
    </r>
  </si>
  <si>
    <r>
      <t>乾性沈着　Ca</t>
    </r>
    <r>
      <rPr>
        <vertAlign val="superscript"/>
        <sz val="16"/>
        <rFont val="ＭＳ Ｐゴシック"/>
        <family val="3"/>
      </rPr>
      <t>2+</t>
    </r>
    <r>
      <rPr>
        <sz val="16"/>
        <rFont val="ＭＳ Ｐゴシック"/>
        <family val="3"/>
      </rPr>
      <t>粒子濃度　月・年平均値（平成11年度）</t>
    </r>
  </si>
  <si>
    <r>
      <t>乾性沈着　Mg</t>
    </r>
    <r>
      <rPr>
        <vertAlign val="superscript"/>
        <sz val="16"/>
        <rFont val="ＭＳ Ｐゴシック"/>
        <family val="3"/>
      </rPr>
      <t>2+</t>
    </r>
    <r>
      <rPr>
        <sz val="16"/>
        <rFont val="ＭＳ Ｐゴシック"/>
        <family val="3"/>
      </rPr>
      <t>粒子濃度　月・年平均値（平成11年度）</t>
    </r>
  </si>
  <si>
    <t>----</t>
  </si>
  <si>
    <t>緑</t>
  </si>
  <si>
    <t>緑</t>
  </si>
  <si>
    <t>倉橋島</t>
  </si>
  <si>
    <t>大分</t>
  </si>
  <si>
    <t>大分</t>
  </si>
  <si>
    <t>乾性沈着　月採気量　・年平均値（平成11年度）</t>
  </si>
  <si>
    <r>
      <t>単位：　m</t>
    </r>
    <r>
      <rPr>
        <vertAlign val="superscript"/>
        <sz val="11"/>
        <rFont val="ＭＳ Ｐゴシック"/>
        <family val="3"/>
      </rPr>
      <t>3</t>
    </r>
  </si>
  <si>
    <t>札幌白石</t>
  </si>
  <si>
    <t>緑</t>
  </si>
  <si>
    <t>大阪生野</t>
  </si>
  <si>
    <t>倉橋島</t>
  </si>
  <si>
    <t>石井</t>
  </si>
  <si>
    <t>大分</t>
  </si>
  <si>
    <t>乾性沈着　欠測率（平成11年度）</t>
  </si>
  <si>
    <t>6月の終了、7月の開始1週間前倒し。8月の終了、9月の開始1週間前倒し。9月の終了、10月の開始1週間前倒し。11月の終了、12月の開始1週間前倒し。12月の終了、1月の開始8日前倒し。2月の終了、3月の開始1週間前倒し。</t>
  </si>
  <si>
    <t>10月の終了、11月の開始1日遅れ。2月の終了、3月の開始3日前倒し。</t>
  </si>
  <si>
    <t>10月の終了、11月の開始1日遅れ。</t>
  </si>
  <si>
    <t>10月の終了、11月の開始1週間前倒し。11月の終了、12月の開始1週間前倒し。12月の終了、1月の開始15日前倒し。1月の終了、2月の開始1週間前倒し。2月の終了、3月の開始12日前倒し。3月の調査終了13日前倒し。</t>
  </si>
  <si>
    <t>5月の調査開始18日遅れ。5月の終了、6月の開始1週間遅れ。8月の終了、9月の開始1週間前倒し。9月の終了、10月の開始1週間前倒し。10月の終了、11月の開始1週間前倒し。11月の終了、12月の開始2週間前倒し。12月の終了、1月の開始15日前倒し。2月の終了、3月の開始3日前倒し。3月の調査終了1週間前倒し。</t>
  </si>
  <si>
    <t>6月の調査開始4週間遅れ。5月の終了、6月の開始1週間遅れ。8月の終了、9月の開始1週間前倒し。9月の終了、10月の開始1週間前倒し。10月の終了、11月の開始1週間前倒し。11月の終了、12月の開始2週間前倒し。12月の終了、1月の開始15日前倒し。2月の終了、3月の開始3日前倒し。3月の調査終了1週間前倒し。</t>
  </si>
  <si>
    <t>5月の調査開始4日遅れ。5月の終了、6月の開始1週間遅れ。8月の終了1週間前倒し。</t>
  </si>
  <si>
    <t>11月の終了、12月の開始5日前倒し。12月の終了、1月の開始1日遅れ。</t>
  </si>
  <si>
    <t>黄色欄は月内に欠測週があり欠測扱い。</t>
  </si>
  <si>
    <t>11月の調査開始24日遅れ。11月の終了、12月の開始1週間前倒し。12月の終了、1月の開始15日前倒し。1月の終了、2月の開始1週間前倒し。2月の終了、3月の開始12日前倒し。3月の終了13日前倒し。</t>
  </si>
  <si>
    <t>単位：　%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</si>
</sst>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\-#,##0;&quot;-&quot;"/>
    <numFmt numFmtId="178" formatCode="0_ "/>
  </numFmts>
  <fonts count="14">
    <font>
      <sz val="11"/>
      <name val="ＭＳ Ｐゴシック"/>
      <family val="0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6"/>
      <name val="ＭＳ Ｐゴシック"/>
      <family val="3"/>
    </font>
    <font>
      <vertAlign val="subscript"/>
      <sz val="16"/>
      <name val="ＭＳ Ｐゴシック"/>
      <family val="3"/>
    </font>
    <font>
      <vertAlign val="superscript"/>
      <sz val="16"/>
      <name val="ＭＳ Ｐゴシック"/>
      <family val="3"/>
    </font>
    <font>
      <vertAlign val="superscript"/>
      <sz val="11"/>
      <name val="ＭＳ Ｐゴシック"/>
      <family val="3"/>
    </font>
    <font>
      <sz val="11"/>
      <name val="ＪＳＰ明朝"/>
      <family val="1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 applyNumberFormat="0" applyFont="0" applyAlignment="0">
      <protection/>
    </xf>
    <xf numFmtId="177" fontId="4" fillId="0" borderId="0" applyFill="0" applyBorder="0" applyAlignment="0">
      <protection/>
    </xf>
    <xf numFmtId="0" fontId="6" fillId="0" borderId="2" applyNumberFormat="0" applyAlignment="0" applyProtection="0"/>
    <xf numFmtId="0" fontId="6" fillId="0" borderId="3">
      <alignment horizontal="left" vertical="center"/>
      <protection/>
    </xf>
    <xf numFmtId="0" fontId="5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center"/>
    </xf>
    <xf numFmtId="176" fontId="12" fillId="0" borderId="21" xfId="0" applyNumberFormat="1" applyFont="1" applyBorder="1" applyAlignment="1">
      <alignment horizontal="right"/>
    </xf>
    <xf numFmtId="176" fontId="12" fillId="0" borderId="12" xfId="0" applyNumberFormat="1" applyFont="1" applyBorder="1" applyAlignment="1">
      <alignment horizontal="right"/>
    </xf>
    <xf numFmtId="176" fontId="12" fillId="0" borderId="16" xfId="0" applyNumberFormat="1" applyFont="1" applyBorder="1" applyAlignment="1">
      <alignment horizontal="right"/>
    </xf>
    <xf numFmtId="176" fontId="12" fillId="0" borderId="22" xfId="0" applyNumberFormat="1" applyFont="1" applyBorder="1" applyAlignment="1">
      <alignment horizontal="right"/>
    </xf>
    <xf numFmtId="176" fontId="12" fillId="0" borderId="23" xfId="0" applyNumberFormat="1" applyFont="1" applyBorder="1" applyAlignment="1">
      <alignment horizontal="right"/>
    </xf>
    <xf numFmtId="176" fontId="12" fillId="0" borderId="13" xfId="0" applyNumberFormat="1" applyFont="1" applyBorder="1" applyAlignment="1">
      <alignment horizontal="right"/>
    </xf>
    <xf numFmtId="176" fontId="12" fillId="0" borderId="17" xfId="0" applyNumberFormat="1" applyFont="1" applyBorder="1" applyAlignment="1">
      <alignment horizontal="right"/>
    </xf>
    <xf numFmtId="176" fontId="12" fillId="0" borderId="24" xfId="0" applyNumberFormat="1" applyFont="1" applyBorder="1" applyAlignment="1">
      <alignment horizontal="right"/>
    </xf>
    <xf numFmtId="176" fontId="12" fillId="0" borderId="15" xfId="0" applyNumberFormat="1" applyFont="1" applyBorder="1" applyAlignment="1">
      <alignment horizontal="right"/>
    </xf>
    <xf numFmtId="176" fontId="12" fillId="0" borderId="7" xfId="0" applyNumberFormat="1" applyFont="1" applyBorder="1" applyAlignment="1">
      <alignment horizontal="right"/>
    </xf>
    <xf numFmtId="176" fontId="12" fillId="0" borderId="25" xfId="0" applyNumberFormat="1" applyFont="1" applyBorder="1" applyAlignment="1">
      <alignment horizontal="right"/>
    </xf>
    <xf numFmtId="176" fontId="12" fillId="0" borderId="26" xfId="0" applyNumberFormat="1" applyFont="1" applyBorder="1" applyAlignment="1">
      <alignment horizontal="right"/>
    </xf>
    <xf numFmtId="176" fontId="12" fillId="0" borderId="18" xfId="0" applyNumberFormat="1" applyFont="1" applyBorder="1" applyAlignment="1">
      <alignment horizontal="right"/>
    </xf>
    <xf numFmtId="176" fontId="12" fillId="0" borderId="8" xfId="0" applyNumberFormat="1" applyFont="1" applyBorder="1" applyAlignment="1">
      <alignment horizontal="right"/>
    </xf>
    <xf numFmtId="176" fontId="12" fillId="0" borderId="27" xfId="0" applyNumberFormat="1" applyFont="1" applyBorder="1" applyAlignment="1">
      <alignment horizontal="right"/>
    </xf>
    <xf numFmtId="176" fontId="12" fillId="0" borderId="19" xfId="0" applyNumberFormat="1" applyFont="1" applyBorder="1" applyAlignment="1">
      <alignment horizontal="right"/>
    </xf>
    <xf numFmtId="176" fontId="12" fillId="0" borderId="6" xfId="0" applyNumberFormat="1" applyFont="1" applyBorder="1" applyAlignment="1">
      <alignment horizontal="right"/>
    </xf>
    <xf numFmtId="176" fontId="12" fillId="0" borderId="28" xfId="0" applyNumberFormat="1" applyFont="1" applyBorder="1" applyAlignment="1">
      <alignment horizontal="right"/>
    </xf>
    <xf numFmtId="176" fontId="12" fillId="0" borderId="29" xfId="0" applyNumberFormat="1" applyFont="1" applyBorder="1" applyAlignment="1">
      <alignment horizontal="right"/>
    </xf>
    <xf numFmtId="176" fontId="12" fillId="0" borderId="14" xfId="0" applyNumberFormat="1" applyFont="1" applyBorder="1" applyAlignment="1">
      <alignment horizontal="right"/>
    </xf>
    <xf numFmtId="176" fontId="12" fillId="0" borderId="20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178" fontId="12" fillId="0" borderId="30" xfId="0" applyNumberFormat="1" applyFont="1" applyBorder="1" applyAlignment="1">
      <alignment horizontal="right"/>
    </xf>
    <xf numFmtId="178" fontId="12" fillId="0" borderId="21" xfId="0" applyNumberFormat="1" applyFont="1" applyBorder="1" applyAlignment="1">
      <alignment horizontal="right"/>
    </xf>
    <xf numFmtId="178" fontId="12" fillId="0" borderId="26" xfId="0" applyNumberFormat="1" applyFont="1" applyBorder="1" applyAlignment="1">
      <alignment horizontal="right"/>
    </xf>
    <xf numFmtId="178" fontId="12" fillId="0" borderId="31" xfId="0" applyNumberFormat="1" applyFont="1" applyBorder="1" applyAlignment="1">
      <alignment horizontal="right"/>
    </xf>
    <xf numFmtId="178" fontId="12" fillId="0" borderId="16" xfId="0" applyNumberFormat="1" applyFont="1" applyBorder="1" applyAlignment="1">
      <alignment horizontal="right"/>
    </xf>
    <xf numFmtId="178" fontId="12" fillId="0" borderId="24" xfId="0" applyNumberFormat="1" applyFont="1" applyBorder="1" applyAlignment="1">
      <alignment horizontal="right"/>
    </xf>
    <xf numFmtId="178" fontId="12" fillId="0" borderId="32" xfId="0" applyNumberFormat="1" applyFont="1" applyBorder="1" applyAlignment="1">
      <alignment horizontal="right"/>
    </xf>
    <xf numFmtId="178" fontId="12" fillId="0" borderId="24" xfId="0" applyNumberFormat="1" applyFont="1" applyFill="1" applyBorder="1" applyAlignment="1">
      <alignment horizontal="right"/>
    </xf>
    <xf numFmtId="178" fontId="12" fillId="0" borderId="25" xfId="0" applyNumberFormat="1" applyFont="1" applyBorder="1" applyAlignment="1">
      <alignment horizontal="right"/>
    </xf>
    <xf numFmtId="178" fontId="12" fillId="0" borderId="26" xfId="0" applyNumberFormat="1" applyFont="1" applyFill="1" applyBorder="1" applyAlignment="1">
      <alignment horizontal="right"/>
    </xf>
    <xf numFmtId="178" fontId="12" fillId="0" borderId="31" xfId="0" applyNumberFormat="1" applyFont="1" applyFill="1" applyBorder="1" applyAlignment="1">
      <alignment horizontal="right"/>
    </xf>
    <xf numFmtId="178" fontId="12" fillId="0" borderId="8" xfId="0" applyNumberFormat="1" applyFont="1" applyBorder="1" applyAlignment="1">
      <alignment horizontal="right"/>
    </xf>
    <xf numFmtId="178" fontId="12" fillId="0" borderId="12" xfId="0" applyNumberFormat="1" applyFont="1" applyBorder="1" applyAlignment="1">
      <alignment horizontal="right"/>
    </xf>
    <xf numFmtId="178" fontId="12" fillId="0" borderId="14" xfId="0" applyNumberFormat="1" applyFont="1" applyBorder="1" applyAlignment="1">
      <alignment horizontal="right"/>
    </xf>
    <xf numFmtId="178" fontId="12" fillId="0" borderId="29" xfId="0" applyNumberFormat="1" applyFont="1" applyBorder="1" applyAlignment="1">
      <alignment horizontal="right"/>
    </xf>
    <xf numFmtId="178" fontId="12" fillId="0" borderId="20" xfId="0" applyNumberFormat="1" applyFont="1" applyBorder="1" applyAlignment="1">
      <alignment horizontal="right"/>
    </xf>
    <xf numFmtId="178" fontId="12" fillId="0" borderId="23" xfId="0" applyNumberFormat="1" applyFont="1" applyBorder="1" applyAlignment="1">
      <alignment horizontal="right"/>
    </xf>
    <xf numFmtId="178" fontId="12" fillId="0" borderId="18" xfId="0" applyNumberFormat="1" applyFont="1" applyBorder="1" applyAlignment="1">
      <alignment horizontal="right"/>
    </xf>
    <xf numFmtId="178" fontId="12" fillId="2" borderId="26" xfId="0" applyNumberFormat="1" applyFont="1" applyFill="1" applyBorder="1" applyAlignment="1">
      <alignment horizontal="right"/>
    </xf>
    <xf numFmtId="176" fontId="12" fillId="0" borderId="29" xfId="0" applyNumberFormat="1" applyFont="1" applyFill="1" applyBorder="1" applyAlignment="1">
      <alignment horizontal="right"/>
    </xf>
    <xf numFmtId="178" fontId="12" fillId="0" borderId="29" xfId="0" applyNumberFormat="1" applyFont="1" applyFill="1" applyBorder="1" applyAlignment="1">
      <alignment horizontal="right"/>
    </xf>
    <xf numFmtId="178" fontId="12" fillId="0" borderId="33" xfId="0" applyNumberFormat="1" applyFont="1" applyBorder="1" applyAlignment="1">
      <alignment horizontal="right"/>
    </xf>
    <xf numFmtId="178" fontId="12" fillId="2" borderId="34" xfId="0" applyNumberFormat="1" applyFont="1" applyFill="1" applyBorder="1" applyAlignment="1">
      <alignment horizontal="right"/>
    </xf>
    <xf numFmtId="178" fontId="12" fillId="2" borderId="24" xfId="0" applyNumberFormat="1" applyFont="1" applyFill="1" applyBorder="1" applyAlignment="1">
      <alignment horizontal="right"/>
    </xf>
    <xf numFmtId="176" fontId="12" fillId="0" borderId="24" xfId="0" applyNumberFormat="1" applyFont="1" applyFill="1" applyBorder="1" applyAlignment="1">
      <alignment horizontal="right"/>
    </xf>
    <xf numFmtId="176" fontId="12" fillId="0" borderId="26" xfId="0" applyNumberFormat="1" applyFont="1" applyFill="1" applyBorder="1" applyAlignment="1">
      <alignment horizontal="right"/>
    </xf>
    <xf numFmtId="176" fontId="12" fillId="0" borderId="23" xfId="0" applyNumberFormat="1" applyFont="1" applyFill="1" applyBorder="1" applyAlignment="1">
      <alignment horizontal="right"/>
    </xf>
    <xf numFmtId="176" fontId="12" fillId="2" borderId="34" xfId="0" applyNumberFormat="1" applyFont="1" applyFill="1" applyBorder="1" applyAlignment="1">
      <alignment horizontal="right"/>
    </xf>
    <xf numFmtId="176" fontId="12" fillId="2" borderId="24" xfId="0" applyNumberFormat="1" applyFont="1" applyFill="1" applyBorder="1" applyAlignment="1">
      <alignment horizontal="right"/>
    </xf>
    <xf numFmtId="176" fontId="12" fillId="2" borderId="26" xfId="0" applyNumberFormat="1" applyFont="1" applyFill="1" applyBorder="1" applyAlignment="1">
      <alignment horizontal="right"/>
    </xf>
    <xf numFmtId="176" fontId="12" fillId="2" borderId="23" xfId="0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3" fillId="0" borderId="0" xfId="0" applyFont="1" applyAlignment="1">
      <alignment/>
    </xf>
    <xf numFmtId="178" fontId="12" fillId="2" borderId="31" xfId="0" applyNumberFormat="1" applyFont="1" applyFill="1" applyBorder="1" applyAlignment="1">
      <alignment horizontal="right"/>
    </xf>
    <xf numFmtId="178" fontId="12" fillId="2" borderId="8" xfId="0" applyNumberFormat="1" applyFont="1" applyFill="1" applyBorder="1" applyAlignment="1">
      <alignment horizontal="right"/>
    </xf>
    <xf numFmtId="178" fontId="12" fillId="2" borderId="20" xfId="0" applyNumberFormat="1" applyFont="1" applyFill="1" applyBorder="1" applyAlignment="1">
      <alignment horizontal="right"/>
    </xf>
    <xf numFmtId="178" fontId="12" fillId="2" borderId="29" xfId="0" applyNumberFormat="1" applyFont="1" applyFill="1" applyBorder="1" applyAlignment="1">
      <alignment horizontal="right"/>
    </xf>
    <xf numFmtId="176" fontId="12" fillId="0" borderId="35" xfId="0" applyNumberFormat="1" applyFont="1" applyFill="1" applyBorder="1" applyAlignment="1">
      <alignment horizontal="right"/>
    </xf>
    <xf numFmtId="176" fontId="12" fillId="0" borderId="27" xfId="0" applyNumberFormat="1" applyFont="1" applyFill="1" applyBorder="1" applyAlignment="1">
      <alignment horizontal="right"/>
    </xf>
    <xf numFmtId="176" fontId="12" fillId="0" borderId="36" xfId="0" applyNumberFormat="1" applyFont="1" applyFill="1" applyBorder="1" applyAlignment="1">
      <alignment horizontal="right"/>
    </xf>
    <xf numFmtId="176" fontId="12" fillId="2" borderId="35" xfId="0" applyNumberFormat="1" applyFont="1" applyFill="1" applyBorder="1" applyAlignment="1">
      <alignment horizontal="right"/>
    </xf>
    <xf numFmtId="176" fontId="12" fillId="2" borderId="27" xfId="0" applyNumberFormat="1" applyFont="1" applyFill="1" applyBorder="1" applyAlignment="1">
      <alignment horizontal="right"/>
    </xf>
    <xf numFmtId="176" fontId="12" fillId="2" borderId="36" xfId="0" applyNumberFormat="1" applyFont="1" applyFill="1" applyBorder="1" applyAlignment="1">
      <alignment horizontal="right"/>
    </xf>
    <xf numFmtId="176" fontId="12" fillId="0" borderId="30" xfId="0" applyNumberFormat="1" applyFont="1" applyFill="1" applyBorder="1" applyAlignment="1">
      <alignment horizontal="right"/>
    </xf>
    <xf numFmtId="176" fontId="12" fillId="0" borderId="21" xfId="0" applyNumberFormat="1" applyFont="1" applyFill="1" applyBorder="1" applyAlignment="1">
      <alignment horizontal="right"/>
    </xf>
    <xf numFmtId="176" fontId="12" fillId="0" borderId="37" xfId="0" applyNumberFormat="1" applyFont="1" applyFill="1" applyBorder="1" applyAlignment="1">
      <alignment horizontal="right"/>
    </xf>
    <xf numFmtId="176" fontId="12" fillId="0" borderId="22" xfId="0" applyNumberFormat="1" applyFont="1" applyFill="1" applyBorder="1" applyAlignment="1">
      <alignment horizontal="right"/>
    </xf>
    <xf numFmtId="176" fontId="12" fillId="0" borderId="32" xfId="0" applyNumberFormat="1" applyFont="1" applyFill="1" applyBorder="1" applyAlignment="1">
      <alignment horizontal="right"/>
    </xf>
    <xf numFmtId="176" fontId="12" fillId="0" borderId="25" xfId="0" applyNumberFormat="1" applyFont="1" applyFill="1" applyBorder="1" applyAlignment="1">
      <alignment horizontal="right"/>
    </xf>
    <xf numFmtId="176" fontId="12" fillId="0" borderId="31" xfId="0" applyNumberFormat="1" applyFont="1" applyFill="1" applyBorder="1" applyAlignment="1">
      <alignment horizontal="right"/>
    </xf>
    <xf numFmtId="176" fontId="12" fillId="0" borderId="28" xfId="0" applyNumberFormat="1" applyFont="1" applyFill="1" applyBorder="1" applyAlignment="1">
      <alignment horizontal="right"/>
    </xf>
    <xf numFmtId="176" fontId="12" fillId="0" borderId="33" xfId="0" applyNumberFormat="1" applyFont="1" applyFill="1" applyBorder="1" applyAlignment="1">
      <alignment horizontal="right"/>
    </xf>
    <xf numFmtId="176" fontId="12" fillId="0" borderId="38" xfId="0" applyNumberFormat="1" applyFont="1" applyFill="1" applyBorder="1" applyAlignment="1">
      <alignment horizontal="right"/>
    </xf>
    <xf numFmtId="176" fontId="12" fillId="0" borderId="22" xfId="0" applyNumberFormat="1" applyFont="1" applyFill="1" applyBorder="1" applyAlignment="1">
      <alignment horizontal="right" wrapText="1"/>
    </xf>
    <xf numFmtId="176" fontId="12" fillId="0" borderId="23" xfId="0" applyNumberFormat="1" applyFont="1" applyFill="1" applyBorder="1" applyAlignment="1">
      <alignment horizontal="right" wrapText="1" shrinkToFit="1"/>
    </xf>
    <xf numFmtId="176" fontId="12" fillId="0" borderId="22" xfId="0" applyNumberFormat="1" applyFont="1" applyFill="1" applyBorder="1" applyAlignment="1" quotePrefix="1">
      <alignment horizontal="right"/>
    </xf>
  </cellXfs>
  <cellStyles count="12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7"/>
  <sheetViews>
    <sheetView view="pageBreakPreview" zoomScale="60" workbookViewId="0" topLeftCell="A1">
      <selection activeCell="E27" activeCellId="9" sqref="C9 E9 I9 H10 N24 D23 J25 N25 N27 E27"/>
    </sheetView>
  </sheetViews>
  <sheetFormatPr defaultColWidth="9.00390625" defaultRowHeight="13.5"/>
  <cols>
    <col min="1" max="1" width="3.125" style="0" customWidth="1"/>
    <col min="2" max="2" width="11.00390625" style="0" customWidth="1"/>
    <col min="3" max="16" width="7.75390625" style="0" customWidth="1"/>
    <col min="18" max="28" width="7.75390625" style="0" customWidth="1"/>
  </cols>
  <sheetData>
    <row r="1" spans="2:6" ht="19.5" customHeight="1">
      <c r="B1" s="80" t="s">
        <v>74</v>
      </c>
      <c r="C1" s="81"/>
      <c r="D1" s="81"/>
      <c r="E1" s="81"/>
      <c r="F1" s="81"/>
    </row>
    <row r="2" spans="1:2" ht="19.5" customHeight="1">
      <c r="A2" s="2"/>
      <c r="B2" s="14" t="s">
        <v>49</v>
      </c>
    </row>
    <row r="3" ht="19.5" customHeight="1" thickBot="1">
      <c r="O3" s="1" t="s">
        <v>43</v>
      </c>
    </row>
    <row r="4" spans="1:17" ht="19.5" customHeight="1" thickBot="1">
      <c r="A4" s="13"/>
      <c r="B4" s="5" t="s">
        <v>2</v>
      </c>
      <c r="C4" s="9" t="s">
        <v>23</v>
      </c>
      <c r="D4" s="4" t="s">
        <v>24</v>
      </c>
      <c r="E4" s="4" t="s">
        <v>25</v>
      </c>
      <c r="F4" s="4" t="s">
        <v>26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10" t="s">
        <v>34</v>
      </c>
      <c r="O4" s="13" t="s">
        <v>35</v>
      </c>
      <c r="P4" s="4" t="s">
        <v>36</v>
      </c>
      <c r="Q4" s="5" t="s">
        <v>37</v>
      </c>
    </row>
    <row r="5" spans="1:17" ht="19.5" customHeight="1">
      <c r="A5" s="15">
        <v>1</v>
      </c>
      <c r="B5" s="22" t="s">
        <v>14</v>
      </c>
      <c r="C5" s="93">
        <f>3.71091727741117*0.53</f>
        <v>1.9667861570279201</v>
      </c>
      <c r="D5" s="94">
        <f>1.03981619611949*0.53</f>
        <v>0.5511025839433298</v>
      </c>
      <c r="E5" s="94">
        <f>3.51763137704159*0.53</f>
        <v>1.864344629832043</v>
      </c>
      <c r="F5" s="94">
        <f>1.54685488601782*0.53</f>
        <v>0.8198330895894446</v>
      </c>
      <c r="G5" s="94">
        <f>1.70156485836375*0.53</f>
        <v>0.9018293749327875</v>
      </c>
      <c r="H5" s="94">
        <f>2.20597973461593*0.53</f>
        <v>1.169169259346443</v>
      </c>
      <c r="I5" s="94">
        <f>1.99984043125095*0.53</f>
        <v>1.0599154285630035</v>
      </c>
      <c r="J5" s="94">
        <f>1.98279554849841*0.53</f>
        <v>1.0508816407041575</v>
      </c>
      <c r="K5" s="94">
        <f>5.11247273927605*0.53</f>
        <v>2.7096105518163065</v>
      </c>
      <c r="L5" s="94">
        <f>4.45106966556658*0.53</f>
        <v>2.3590669227502876</v>
      </c>
      <c r="M5" s="94">
        <f>10.0624364414993*0.53</f>
        <v>5.333091313994629</v>
      </c>
      <c r="N5" s="95">
        <f>8.06659102322896*0.53</f>
        <v>4.275293242311349</v>
      </c>
      <c r="O5" s="28">
        <f aca="true" t="shared" si="0" ref="O5:O29">MAX(C5:N5)</f>
        <v>5.333091313994629</v>
      </c>
      <c r="P5" s="27">
        <f aca="true" t="shared" si="1" ref="P5:P29">MIN(C5:N5)</f>
        <v>0.5511025839433298</v>
      </c>
      <c r="Q5" s="29">
        <f aca="true" t="shared" si="2" ref="Q5:Q29">AVERAGE(C5:N5)</f>
        <v>2.005077016234308</v>
      </c>
    </row>
    <row r="6" spans="1:17" ht="19.5" customHeight="1">
      <c r="A6" s="16">
        <v>2</v>
      </c>
      <c r="B6" s="23" t="s">
        <v>40</v>
      </c>
      <c r="C6" s="96" t="s">
        <v>51</v>
      </c>
      <c r="D6" s="75">
        <v>2.74</v>
      </c>
      <c r="E6" s="75">
        <v>2.13</v>
      </c>
      <c r="F6" s="75">
        <v>2.74</v>
      </c>
      <c r="G6" s="75">
        <v>1.54</v>
      </c>
      <c r="H6" s="75">
        <v>1.59</v>
      </c>
      <c r="I6" s="75">
        <v>2.98</v>
      </c>
      <c r="J6" s="75">
        <v>3.45</v>
      </c>
      <c r="K6" s="75">
        <v>2.51</v>
      </c>
      <c r="L6" s="75">
        <v>1.89</v>
      </c>
      <c r="M6" s="75">
        <v>3.17</v>
      </c>
      <c r="N6" s="87">
        <v>2.27</v>
      </c>
      <c r="O6" s="32">
        <f t="shared" si="0"/>
        <v>3.45</v>
      </c>
      <c r="P6" s="31">
        <f t="shared" si="1"/>
        <v>1.54</v>
      </c>
      <c r="Q6" s="33">
        <f t="shared" si="2"/>
        <v>2.4554545454545456</v>
      </c>
    </row>
    <row r="7" spans="1:17" ht="19.5" customHeight="1">
      <c r="A7" s="16">
        <v>3</v>
      </c>
      <c r="B7" s="23" t="s">
        <v>3</v>
      </c>
      <c r="C7" s="96" t="s">
        <v>51</v>
      </c>
      <c r="D7" s="75" t="s">
        <v>51</v>
      </c>
      <c r="E7" s="75">
        <v>0.18</v>
      </c>
      <c r="F7" s="75" t="s">
        <v>51</v>
      </c>
      <c r="G7" s="75">
        <v>3.12</v>
      </c>
      <c r="H7" s="75" t="s">
        <v>51</v>
      </c>
      <c r="I7" s="75">
        <v>6.29</v>
      </c>
      <c r="J7" s="75" t="s">
        <v>51</v>
      </c>
      <c r="K7" s="75" t="s">
        <v>51</v>
      </c>
      <c r="L7" s="75" t="s">
        <v>51</v>
      </c>
      <c r="M7" s="75">
        <v>14.9</v>
      </c>
      <c r="N7" s="87" t="s">
        <v>51</v>
      </c>
      <c r="O7" s="32">
        <f t="shared" si="0"/>
        <v>14.9</v>
      </c>
      <c r="P7" s="31">
        <f t="shared" si="1"/>
        <v>0.18</v>
      </c>
      <c r="Q7" s="33">
        <f t="shared" si="2"/>
        <v>6.1225000000000005</v>
      </c>
    </row>
    <row r="8" spans="1:17" ht="19.5" customHeight="1">
      <c r="A8" s="18">
        <v>4</v>
      </c>
      <c r="B8" s="23" t="s">
        <v>15</v>
      </c>
      <c r="C8" s="96" t="s">
        <v>51</v>
      </c>
      <c r="D8" s="75" t="s">
        <v>51</v>
      </c>
      <c r="E8" s="75" t="s">
        <v>51</v>
      </c>
      <c r="F8" s="75">
        <v>2.7800261672437108</v>
      </c>
      <c r="G8" s="75">
        <v>2.0686700180403803</v>
      </c>
      <c r="H8" s="75">
        <v>2.918833392478298</v>
      </c>
      <c r="I8" s="75">
        <v>3.4404693174370626</v>
      </c>
      <c r="J8" s="75">
        <v>4.680507618608016</v>
      </c>
      <c r="K8" s="75">
        <v>3.2994153455329513</v>
      </c>
      <c r="L8" s="75">
        <v>2.97641011628311</v>
      </c>
      <c r="M8" s="75">
        <v>4.283568368451069</v>
      </c>
      <c r="N8" s="87">
        <v>6.416253308637016</v>
      </c>
      <c r="O8" s="32">
        <f t="shared" si="0"/>
        <v>6.416253308637016</v>
      </c>
      <c r="P8" s="31">
        <f t="shared" si="1"/>
        <v>2.0686700180403803</v>
      </c>
      <c r="Q8" s="33">
        <f t="shared" si="2"/>
        <v>3.651572628079068</v>
      </c>
    </row>
    <row r="9" spans="1:17" ht="19.5" customHeight="1" thickBot="1">
      <c r="A9" s="19">
        <v>5</v>
      </c>
      <c r="B9" s="7" t="s">
        <v>16</v>
      </c>
      <c r="C9" s="76">
        <v>9.2</v>
      </c>
      <c r="D9" s="73">
        <v>8.59</v>
      </c>
      <c r="E9" s="77">
        <v>3.57</v>
      </c>
      <c r="F9" s="73">
        <v>2.28</v>
      </c>
      <c r="G9" s="73">
        <v>2.28</v>
      </c>
      <c r="H9" s="73">
        <v>3.71</v>
      </c>
      <c r="I9" s="77">
        <v>5.03</v>
      </c>
      <c r="J9" s="73">
        <v>3.27</v>
      </c>
      <c r="K9" s="73">
        <v>2.83</v>
      </c>
      <c r="L9" s="73">
        <v>1.79</v>
      </c>
      <c r="M9" s="73">
        <v>2.53</v>
      </c>
      <c r="N9" s="97">
        <v>5.52</v>
      </c>
      <c r="O9" s="35">
        <f t="shared" si="0"/>
        <v>9.2</v>
      </c>
      <c r="P9" s="34">
        <f t="shared" si="1"/>
        <v>1.79</v>
      </c>
      <c r="Q9" s="36">
        <f t="shared" si="2"/>
        <v>4.216666666666668</v>
      </c>
    </row>
    <row r="10" spans="1:17" ht="19.5" customHeight="1">
      <c r="A10" s="24">
        <v>6</v>
      </c>
      <c r="B10" s="8" t="s">
        <v>5</v>
      </c>
      <c r="C10" s="98">
        <v>10.010120724346077</v>
      </c>
      <c r="D10" s="74">
        <v>12.982578796561604</v>
      </c>
      <c r="E10" s="74">
        <v>10.891930184804925</v>
      </c>
      <c r="F10" s="74">
        <v>7.839979674796747</v>
      </c>
      <c r="G10" s="74">
        <v>9.036284518828452</v>
      </c>
      <c r="H10" s="78">
        <v>12.492863961813843</v>
      </c>
      <c r="I10" s="74">
        <v>20.791666666666668</v>
      </c>
      <c r="J10" s="74">
        <v>23.800542005420056</v>
      </c>
      <c r="K10" s="74">
        <v>19.916936353829556</v>
      </c>
      <c r="L10" s="74">
        <v>20.3278370514064</v>
      </c>
      <c r="M10" s="74">
        <v>21.9871875</v>
      </c>
      <c r="N10" s="99">
        <v>15.51768292682927</v>
      </c>
      <c r="O10" s="39">
        <f t="shared" si="0"/>
        <v>23.800542005420056</v>
      </c>
      <c r="P10" s="38">
        <f t="shared" si="1"/>
        <v>7.839979674796747</v>
      </c>
      <c r="Q10" s="40">
        <f t="shared" si="2"/>
        <v>15.4663008637753</v>
      </c>
    </row>
    <row r="11" spans="1:18" ht="19.5" customHeight="1" thickBot="1">
      <c r="A11" s="25">
        <v>7</v>
      </c>
      <c r="B11" s="6" t="s">
        <v>6</v>
      </c>
      <c r="C11" s="102" t="s">
        <v>51</v>
      </c>
      <c r="D11" s="88" t="s">
        <v>51</v>
      </c>
      <c r="E11" s="88">
        <v>8.95</v>
      </c>
      <c r="F11" s="88">
        <v>7.44</v>
      </c>
      <c r="G11" s="88">
        <v>5.91</v>
      </c>
      <c r="H11" s="88">
        <v>4.14</v>
      </c>
      <c r="I11" s="88">
        <v>8.63</v>
      </c>
      <c r="J11" s="88">
        <v>21.6</v>
      </c>
      <c r="K11" s="88">
        <v>15</v>
      </c>
      <c r="L11" s="88">
        <v>21.69</v>
      </c>
      <c r="M11" s="88">
        <v>14.3</v>
      </c>
      <c r="N11" s="89">
        <v>10.6</v>
      </c>
      <c r="O11" s="42">
        <f t="shared" si="0"/>
        <v>21.69</v>
      </c>
      <c r="P11" s="41">
        <f t="shared" si="1"/>
        <v>4.14</v>
      </c>
      <c r="Q11" s="43">
        <f t="shared" si="2"/>
        <v>11.825999999999999</v>
      </c>
      <c r="R11" s="11" t="s">
        <v>66</v>
      </c>
    </row>
    <row r="12" spans="1:17" ht="19.5" customHeight="1">
      <c r="A12" s="20">
        <v>8</v>
      </c>
      <c r="B12" s="22" t="s">
        <v>17</v>
      </c>
      <c r="C12" s="93">
        <v>0</v>
      </c>
      <c r="D12" s="94">
        <v>2.0176</v>
      </c>
      <c r="E12" s="94">
        <v>0.1123</v>
      </c>
      <c r="F12" s="94">
        <v>0.0907</v>
      </c>
      <c r="G12" s="94">
        <v>2.2825</v>
      </c>
      <c r="H12" s="94">
        <v>1.9355</v>
      </c>
      <c r="I12" s="94">
        <v>1.8473</v>
      </c>
      <c r="J12" s="94">
        <v>0.9916</v>
      </c>
      <c r="K12" s="94">
        <v>2.4759</v>
      </c>
      <c r="L12" s="94">
        <v>2.1331</v>
      </c>
      <c r="M12" s="94">
        <v>1.4125</v>
      </c>
      <c r="N12" s="95">
        <v>2.7904</v>
      </c>
      <c r="O12" s="28">
        <f t="shared" si="0"/>
        <v>2.7904</v>
      </c>
      <c r="P12" s="27">
        <f t="shared" si="1"/>
        <v>0</v>
      </c>
      <c r="Q12" s="29">
        <f t="shared" si="2"/>
        <v>1.5074499999999997</v>
      </c>
    </row>
    <row r="13" spans="1:18" ht="19.5" customHeight="1">
      <c r="A13" s="18">
        <v>9</v>
      </c>
      <c r="B13" s="23" t="s">
        <v>18</v>
      </c>
      <c r="C13" s="96">
        <v>7.41</v>
      </c>
      <c r="D13" s="75">
        <v>9.67</v>
      </c>
      <c r="E13" s="75">
        <v>5</v>
      </c>
      <c r="F13" s="75">
        <v>4.59</v>
      </c>
      <c r="G13" s="75">
        <v>3.98</v>
      </c>
      <c r="H13" s="75">
        <v>4.93</v>
      </c>
      <c r="I13" s="75">
        <v>6.26</v>
      </c>
      <c r="J13" s="75">
        <v>8.41</v>
      </c>
      <c r="K13" s="75">
        <v>28.95</v>
      </c>
      <c r="L13" s="75">
        <v>5.13</v>
      </c>
      <c r="M13" s="75">
        <v>4.61</v>
      </c>
      <c r="N13" s="87">
        <v>11.75</v>
      </c>
      <c r="O13" s="32">
        <f t="shared" si="0"/>
        <v>28.95</v>
      </c>
      <c r="P13" s="31">
        <f t="shared" si="1"/>
        <v>3.98</v>
      </c>
      <c r="Q13" s="33">
        <f t="shared" si="2"/>
        <v>8.390833333333333</v>
      </c>
      <c r="R13" t="s">
        <v>67</v>
      </c>
    </row>
    <row r="14" spans="1:17" ht="19.5" customHeight="1">
      <c r="A14" s="18">
        <v>10</v>
      </c>
      <c r="B14" s="23" t="s">
        <v>19</v>
      </c>
      <c r="C14" s="96">
        <v>13.08644706206345</v>
      </c>
      <c r="D14" s="75">
        <v>13.916850668569216</v>
      </c>
      <c r="E14" s="75">
        <v>9.898533446811657</v>
      </c>
      <c r="F14" s="75">
        <v>7.42967984779661</v>
      </c>
      <c r="G14" s="75">
        <v>7.4993166206910615</v>
      </c>
      <c r="H14" s="75">
        <v>8.896682188758842</v>
      </c>
      <c r="I14" s="75">
        <v>13.110456102758587</v>
      </c>
      <c r="J14" s="75">
        <v>12.642927248896898</v>
      </c>
      <c r="K14" s="75">
        <v>14.582308894143086</v>
      </c>
      <c r="L14" s="75">
        <v>13.02449622907673</v>
      </c>
      <c r="M14" s="75">
        <v>13.899488467488634</v>
      </c>
      <c r="N14" s="87">
        <v>25.936895104466274</v>
      </c>
      <c r="O14" s="32">
        <f t="shared" si="0"/>
        <v>25.936895104466274</v>
      </c>
      <c r="P14" s="31">
        <f t="shared" si="1"/>
        <v>7.42967984779661</v>
      </c>
      <c r="Q14" s="33">
        <f t="shared" si="2"/>
        <v>12.827006823460087</v>
      </c>
    </row>
    <row r="15" spans="1:18" ht="19.5" customHeight="1">
      <c r="A15" s="18">
        <v>11</v>
      </c>
      <c r="B15" s="23" t="s">
        <v>53</v>
      </c>
      <c r="C15" s="96">
        <v>10.043659459941441</v>
      </c>
      <c r="D15" s="75">
        <v>11.422664130990672</v>
      </c>
      <c r="E15" s="75">
        <v>7.0572919627208455</v>
      </c>
      <c r="F15" s="75">
        <v>6.805637722495116</v>
      </c>
      <c r="G15" s="75">
        <v>5.44287554649517</v>
      </c>
      <c r="H15" s="75">
        <v>5.83437698134935</v>
      </c>
      <c r="I15" s="75">
        <v>9.083077400156546</v>
      </c>
      <c r="J15" s="75">
        <v>6.196990055749516</v>
      </c>
      <c r="K15" s="75">
        <v>7.836746995018982</v>
      </c>
      <c r="L15" s="75">
        <v>7.842810018841949</v>
      </c>
      <c r="M15" s="75">
        <v>9.140430376447775</v>
      </c>
      <c r="N15" s="87">
        <v>12.751506082664337</v>
      </c>
      <c r="O15" s="32">
        <f t="shared" si="0"/>
        <v>12.751506082664337</v>
      </c>
      <c r="P15" s="31">
        <f t="shared" si="1"/>
        <v>5.44287554649517</v>
      </c>
      <c r="Q15" s="33">
        <f t="shared" si="2"/>
        <v>8.288172227739308</v>
      </c>
      <c r="R15" t="s">
        <v>68</v>
      </c>
    </row>
    <row r="16" spans="1:17" ht="19.5" customHeight="1">
      <c r="A16" s="18">
        <v>12</v>
      </c>
      <c r="B16" s="23" t="s">
        <v>20</v>
      </c>
      <c r="C16" s="96">
        <v>4.8</v>
      </c>
      <c r="D16" s="75">
        <v>3.2</v>
      </c>
      <c r="E16" s="75">
        <v>4.9</v>
      </c>
      <c r="F16" s="75">
        <v>2.1</v>
      </c>
      <c r="G16" s="75">
        <v>2.4</v>
      </c>
      <c r="H16" s="75">
        <v>1.7</v>
      </c>
      <c r="I16" s="75">
        <v>1.1</v>
      </c>
      <c r="J16" s="75">
        <v>2</v>
      </c>
      <c r="K16" s="75">
        <v>2.3</v>
      </c>
      <c r="L16" s="75">
        <v>3.5</v>
      </c>
      <c r="M16" s="75">
        <v>3.4</v>
      </c>
      <c r="N16" s="87">
        <v>5.9</v>
      </c>
      <c r="O16" s="32">
        <f t="shared" si="0"/>
        <v>5.9</v>
      </c>
      <c r="P16" s="31">
        <f t="shared" si="1"/>
        <v>1.1</v>
      </c>
      <c r="Q16" s="33">
        <f t="shared" si="2"/>
        <v>3.108333333333333</v>
      </c>
    </row>
    <row r="17" spans="1:17" ht="19.5" customHeight="1">
      <c r="A17" s="18">
        <v>13</v>
      </c>
      <c r="B17" s="23" t="s">
        <v>8</v>
      </c>
      <c r="C17" s="96">
        <v>10.01</v>
      </c>
      <c r="D17" s="75">
        <v>15.08</v>
      </c>
      <c r="E17" s="75">
        <v>8.14</v>
      </c>
      <c r="F17" s="75">
        <v>7.25</v>
      </c>
      <c r="G17" s="75">
        <v>6.59</v>
      </c>
      <c r="H17" s="75">
        <v>7.01</v>
      </c>
      <c r="I17" s="75">
        <v>6.48</v>
      </c>
      <c r="J17" s="75">
        <v>7.43</v>
      </c>
      <c r="K17" s="75">
        <v>8.7</v>
      </c>
      <c r="L17" s="75">
        <v>5.11</v>
      </c>
      <c r="M17" s="75">
        <v>9.61</v>
      </c>
      <c r="N17" s="87">
        <v>18.39</v>
      </c>
      <c r="O17" s="32">
        <f t="shared" si="0"/>
        <v>18.39</v>
      </c>
      <c r="P17" s="31">
        <f t="shared" si="1"/>
        <v>5.11</v>
      </c>
      <c r="Q17" s="33">
        <f t="shared" si="2"/>
        <v>9.15</v>
      </c>
    </row>
    <row r="18" spans="1:17" ht="19.5" customHeight="1">
      <c r="A18" s="18">
        <v>14</v>
      </c>
      <c r="B18" s="23" t="s">
        <v>41</v>
      </c>
      <c r="C18" s="96" t="s">
        <v>51</v>
      </c>
      <c r="D18" s="75" t="s">
        <v>51</v>
      </c>
      <c r="E18" s="75">
        <v>1.4805738729918285</v>
      </c>
      <c r="F18" s="75" t="s">
        <v>51</v>
      </c>
      <c r="G18" s="75" t="s">
        <v>51</v>
      </c>
      <c r="H18" s="75">
        <v>1.3158913588735999</v>
      </c>
      <c r="I18" s="75">
        <v>0.7654696268427956</v>
      </c>
      <c r="J18" s="75">
        <v>1.428546107432805</v>
      </c>
      <c r="K18" s="75">
        <v>1.8065040936152106</v>
      </c>
      <c r="L18" s="75">
        <v>2.34404013744619</v>
      </c>
      <c r="M18" s="75">
        <v>2.499262893071844</v>
      </c>
      <c r="N18" s="87">
        <v>4.17135421190333</v>
      </c>
      <c r="O18" s="32">
        <f t="shared" si="0"/>
        <v>4.17135421190333</v>
      </c>
      <c r="P18" s="31">
        <f t="shared" si="1"/>
        <v>0.7654696268427956</v>
      </c>
      <c r="Q18" s="33">
        <f t="shared" si="2"/>
        <v>1.9764552877722006</v>
      </c>
    </row>
    <row r="19" spans="1:17" ht="19.5" customHeight="1">
      <c r="A19" s="18">
        <v>15</v>
      </c>
      <c r="B19" s="23" t="s">
        <v>21</v>
      </c>
      <c r="C19" s="96">
        <v>28.68</v>
      </c>
      <c r="D19" s="75">
        <v>16.04</v>
      </c>
      <c r="E19" s="75">
        <v>2.87</v>
      </c>
      <c r="F19" s="75">
        <v>3.22</v>
      </c>
      <c r="G19" s="75">
        <v>2.3</v>
      </c>
      <c r="H19" s="75">
        <v>4.35</v>
      </c>
      <c r="I19" s="75">
        <v>7.01</v>
      </c>
      <c r="J19" s="75">
        <v>8.79</v>
      </c>
      <c r="K19" s="75">
        <v>16.1</v>
      </c>
      <c r="L19" s="75">
        <v>7.17</v>
      </c>
      <c r="M19" s="75">
        <v>12.21</v>
      </c>
      <c r="N19" s="87">
        <v>17.03</v>
      </c>
      <c r="O19" s="32">
        <f t="shared" si="0"/>
        <v>28.68</v>
      </c>
      <c r="P19" s="31">
        <f t="shared" si="1"/>
        <v>2.3</v>
      </c>
      <c r="Q19" s="33">
        <f t="shared" si="2"/>
        <v>10.480833333333331</v>
      </c>
    </row>
    <row r="20" spans="1:17" ht="19.5" customHeight="1" thickBot="1">
      <c r="A20" s="21">
        <v>16</v>
      </c>
      <c r="B20" s="26" t="s">
        <v>7</v>
      </c>
      <c r="C20" s="100">
        <v>8.6</v>
      </c>
      <c r="D20" s="68">
        <v>11</v>
      </c>
      <c r="E20" s="68">
        <v>7.5</v>
      </c>
      <c r="F20" s="68">
        <v>8.4</v>
      </c>
      <c r="G20" s="68">
        <v>5.5</v>
      </c>
      <c r="H20" s="68">
        <v>8.9</v>
      </c>
      <c r="I20" s="68">
        <v>6.9</v>
      </c>
      <c r="J20" s="68">
        <v>5.8</v>
      </c>
      <c r="K20" s="68">
        <v>10.1</v>
      </c>
      <c r="L20" s="68">
        <v>8.8</v>
      </c>
      <c r="M20" s="68">
        <v>7.1</v>
      </c>
      <c r="N20" s="101">
        <v>14.8</v>
      </c>
      <c r="O20" s="46">
        <f t="shared" si="0"/>
        <v>14.8</v>
      </c>
      <c r="P20" s="45">
        <f t="shared" si="1"/>
        <v>5.5</v>
      </c>
      <c r="Q20" s="47">
        <f t="shared" si="2"/>
        <v>8.616666666666665</v>
      </c>
    </row>
    <row r="21" spans="1:18" ht="19.5" customHeight="1">
      <c r="A21" s="24">
        <v>17</v>
      </c>
      <c r="B21" s="8" t="s">
        <v>9</v>
      </c>
      <c r="C21" s="98" t="s">
        <v>51</v>
      </c>
      <c r="D21" s="74" t="s">
        <v>51</v>
      </c>
      <c r="E21" s="74" t="s">
        <v>51</v>
      </c>
      <c r="F21" s="74" t="s">
        <v>51</v>
      </c>
      <c r="G21" s="74" t="s">
        <v>51</v>
      </c>
      <c r="H21" s="74">
        <v>0.3719698981161121</v>
      </c>
      <c r="I21" s="74">
        <v>0.32049364115629486</v>
      </c>
      <c r="J21" s="74">
        <v>0.7058171601644709</v>
      </c>
      <c r="K21" s="74">
        <v>2.408913266612174</v>
      </c>
      <c r="L21" s="74">
        <v>1.8928272799057293</v>
      </c>
      <c r="M21" s="74">
        <v>0.4133118490508564</v>
      </c>
      <c r="N21" s="99">
        <v>13.077929582798982</v>
      </c>
      <c r="O21" s="39">
        <f t="shared" si="0"/>
        <v>13.077929582798982</v>
      </c>
      <c r="P21" s="38">
        <f t="shared" si="1"/>
        <v>0.32049364115629486</v>
      </c>
      <c r="Q21" s="40">
        <f t="shared" si="2"/>
        <v>2.7416089539720887</v>
      </c>
      <c r="R21" s="82"/>
    </row>
    <row r="22" spans="1:17" ht="19.5" customHeight="1">
      <c r="A22" s="18">
        <v>18</v>
      </c>
      <c r="B22" s="23" t="s">
        <v>22</v>
      </c>
      <c r="C22" s="96">
        <v>19.727948641217782</v>
      </c>
      <c r="D22" s="75">
        <v>24.39766130327474</v>
      </c>
      <c r="E22" s="75">
        <v>9.683466355078158</v>
      </c>
      <c r="F22" s="75">
        <v>6.10863470684906</v>
      </c>
      <c r="G22" s="75">
        <v>7.255572945995002</v>
      </c>
      <c r="H22" s="75">
        <v>8.598580543124658</v>
      </c>
      <c r="I22" s="75">
        <v>13.518169083698202</v>
      </c>
      <c r="J22" s="75">
        <v>10.129912786061027</v>
      </c>
      <c r="K22" s="75">
        <v>14.650243767356276</v>
      </c>
      <c r="L22" s="75">
        <v>20.96879931583839</v>
      </c>
      <c r="M22" s="75">
        <v>13.428767557902113</v>
      </c>
      <c r="N22" s="87">
        <v>39.070156652178476</v>
      </c>
      <c r="O22" s="32">
        <f t="shared" si="0"/>
        <v>39.070156652178476</v>
      </c>
      <c r="P22" s="31">
        <f t="shared" si="1"/>
        <v>6.10863470684906</v>
      </c>
      <c r="Q22" s="33">
        <f t="shared" si="2"/>
        <v>15.628159471547823</v>
      </c>
    </row>
    <row r="23" spans="1:18" ht="19.5" customHeight="1">
      <c r="A23" s="18">
        <v>19</v>
      </c>
      <c r="B23" s="23" t="s">
        <v>54</v>
      </c>
      <c r="C23" s="96" t="s">
        <v>51</v>
      </c>
      <c r="D23" s="79">
        <v>0.25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0.09</v>
      </c>
      <c r="K23" s="75">
        <v>0</v>
      </c>
      <c r="L23" s="75">
        <v>0.67</v>
      </c>
      <c r="M23" s="75">
        <v>0</v>
      </c>
      <c r="N23" s="87">
        <v>0</v>
      </c>
      <c r="O23" s="32">
        <f t="shared" si="0"/>
        <v>0.67</v>
      </c>
      <c r="P23" s="31">
        <f t="shared" si="1"/>
        <v>0</v>
      </c>
      <c r="Q23" s="33">
        <f t="shared" si="2"/>
        <v>0.09181818181818181</v>
      </c>
      <c r="R23" s="11" t="s">
        <v>70</v>
      </c>
    </row>
    <row r="24" spans="1:18" ht="19.5" customHeight="1">
      <c r="A24" s="18">
        <v>20</v>
      </c>
      <c r="B24" s="23" t="s">
        <v>10</v>
      </c>
      <c r="C24" s="96" t="s">
        <v>51</v>
      </c>
      <c r="D24" s="75" t="s">
        <v>51</v>
      </c>
      <c r="E24" s="75" t="s">
        <v>51</v>
      </c>
      <c r="F24" s="75" t="s">
        <v>51</v>
      </c>
      <c r="G24" s="75" t="s">
        <v>51</v>
      </c>
      <c r="H24" s="75" t="s">
        <v>51</v>
      </c>
      <c r="I24" s="75">
        <v>29.2</v>
      </c>
      <c r="J24" s="75">
        <v>9.63</v>
      </c>
      <c r="K24" s="75">
        <v>11.5</v>
      </c>
      <c r="L24" s="75">
        <v>112</v>
      </c>
      <c r="M24" s="75">
        <v>63.8</v>
      </c>
      <c r="N24" s="90">
        <v>66.4</v>
      </c>
      <c r="O24" s="32">
        <f t="shared" si="0"/>
        <v>112</v>
      </c>
      <c r="P24" s="31">
        <f t="shared" si="1"/>
        <v>9.63</v>
      </c>
      <c r="Q24" s="33">
        <f t="shared" si="2"/>
        <v>48.754999999999995</v>
      </c>
      <c r="R24" s="11" t="s">
        <v>69</v>
      </c>
    </row>
    <row r="25" spans="1:18" ht="19.5" customHeight="1" thickBot="1">
      <c r="A25" s="25">
        <v>21</v>
      </c>
      <c r="B25" s="6" t="s">
        <v>42</v>
      </c>
      <c r="C25" s="102" t="s">
        <v>51</v>
      </c>
      <c r="D25" s="88" t="s">
        <v>51</v>
      </c>
      <c r="E25" s="88" t="s">
        <v>51</v>
      </c>
      <c r="F25" s="88" t="s">
        <v>51</v>
      </c>
      <c r="G25" s="88" t="s">
        <v>51</v>
      </c>
      <c r="H25" s="88" t="s">
        <v>51</v>
      </c>
      <c r="I25" s="88" t="s">
        <v>51</v>
      </c>
      <c r="J25" s="91">
        <v>1.79</v>
      </c>
      <c r="K25" s="88">
        <v>4.19</v>
      </c>
      <c r="L25" s="88">
        <v>13.34</v>
      </c>
      <c r="M25" s="88">
        <v>3.99</v>
      </c>
      <c r="N25" s="92">
        <v>15.11</v>
      </c>
      <c r="O25" s="42">
        <f t="shared" si="0"/>
        <v>15.11</v>
      </c>
      <c r="P25" s="41">
        <f t="shared" si="1"/>
        <v>1.79</v>
      </c>
      <c r="Q25" s="43">
        <f t="shared" si="2"/>
        <v>7.684</v>
      </c>
      <c r="R25" s="11" t="s">
        <v>75</v>
      </c>
    </row>
    <row r="26" spans="1:17" ht="19.5" customHeight="1">
      <c r="A26" s="20">
        <v>22</v>
      </c>
      <c r="B26" s="22" t="s">
        <v>11</v>
      </c>
      <c r="C26" s="93">
        <v>23.08</v>
      </c>
      <c r="D26" s="94">
        <v>24.76</v>
      </c>
      <c r="E26" s="94">
        <v>17.8</v>
      </c>
      <c r="F26" s="94">
        <v>14.85</v>
      </c>
      <c r="G26" s="94">
        <v>9</v>
      </c>
      <c r="H26" s="94">
        <v>18.02</v>
      </c>
      <c r="I26" s="94">
        <v>15.38</v>
      </c>
      <c r="J26" s="94">
        <v>15.43</v>
      </c>
      <c r="K26" s="94">
        <v>15.46</v>
      </c>
      <c r="L26" s="94">
        <v>12.01</v>
      </c>
      <c r="M26" s="94">
        <v>16.67</v>
      </c>
      <c r="N26" s="95">
        <v>36.45</v>
      </c>
      <c r="O26" s="28">
        <f t="shared" si="0"/>
        <v>36.45</v>
      </c>
      <c r="P26" s="27">
        <f t="shared" si="1"/>
        <v>9</v>
      </c>
      <c r="Q26" s="29">
        <f t="shared" si="2"/>
        <v>18.242499999999996</v>
      </c>
    </row>
    <row r="27" spans="1:18" ht="19.5" customHeight="1">
      <c r="A27" s="18">
        <v>23</v>
      </c>
      <c r="B27" s="23" t="s">
        <v>13</v>
      </c>
      <c r="C27" s="96" t="s">
        <v>51</v>
      </c>
      <c r="D27" s="75" t="s">
        <v>51</v>
      </c>
      <c r="E27" s="79" t="s">
        <v>51</v>
      </c>
      <c r="F27" s="75">
        <v>0.38</v>
      </c>
      <c r="G27" s="75">
        <v>0.20209365864573675</v>
      </c>
      <c r="H27" s="75">
        <v>0.07357926357490555</v>
      </c>
      <c r="I27" s="75">
        <v>0.18975546433946106</v>
      </c>
      <c r="J27" s="75">
        <v>0.12513459612743932</v>
      </c>
      <c r="K27" s="75">
        <v>0.612690476586239</v>
      </c>
      <c r="L27" s="75">
        <v>1.7037617390136608</v>
      </c>
      <c r="M27" s="75">
        <v>0.070234574045035</v>
      </c>
      <c r="N27" s="90">
        <v>0.4304835105711266</v>
      </c>
      <c r="O27" s="32">
        <v>3.916677518336727</v>
      </c>
      <c r="P27" s="31">
        <f t="shared" si="1"/>
        <v>0.070234574045035</v>
      </c>
      <c r="Q27" s="33">
        <f t="shared" si="2"/>
        <v>0.42085925365595606</v>
      </c>
      <c r="R27" s="11" t="s">
        <v>71</v>
      </c>
    </row>
    <row r="28" spans="1:18" ht="19.5" customHeight="1">
      <c r="A28" s="18">
        <v>24</v>
      </c>
      <c r="B28" s="23" t="s">
        <v>56</v>
      </c>
      <c r="C28" s="103" t="s">
        <v>51</v>
      </c>
      <c r="D28" s="75">
        <v>9.7</v>
      </c>
      <c r="E28" s="75">
        <v>1.9</v>
      </c>
      <c r="F28" s="75">
        <v>2.8</v>
      </c>
      <c r="G28" s="75">
        <v>2.2</v>
      </c>
      <c r="H28" s="104" t="s">
        <v>51</v>
      </c>
      <c r="I28" s="75">
        <v>6.6</v>
      </c>
      <c r="J28" s="75">
        <v>31.8</v>
      </c>
      <c r="K28" s="75">
        <v>13.8</v>
      </c>
      <c r="L28" s="75" t="s">
        <v>51</v>
      </c>
      <c r="M28" s="75">
        <v>120</v>
      </c>
      <c r="N28" s="87" t="s">
        <v>51</v>
      </c>
      <c r="O28" s="32">
        <f t="shared" si="0"/>
        <v>120</v>
      </c>
      <c r="P28" s="31">
        <f t="shared" si="1"/>
        <v>1.9</v>
      </c>
      <c r="Q28" s="33">
        <f t="shared" si="2"/>
        <v>23.6</v>
      </c>
      <c r="R28" s="11" t="s">
        <v>72</v>
      </c>
    </row>
    <row r="29" spans="1:18" ht="19.5" customHeight="1" thickBot="1">
      <c r="A29" s="17">
        <v>25</v>
      </c>
      <c r="B29" s="26" t="s">
        <v>12</v>
      </c>
      <c r="C29" s="100" t="s">
        <v>51</v>
      </c>
      <c r="D29" s="68" t="s">
        <v>51</v>
      </c>
      <c r="E29" s="68" t="s">
        <v>51</v>
      </c>
      <c r="F29" s="68" t="s">
        <v>51</v>
      </c>
      <c r="G29" s="68" t="s">
        <v>51</v>
      </c>
      <c r="H29" s="68">
        <v>2.7352773128283396</v>
      </c>
      <c r="I29" s="68">
        <v>1.7871356647220846</v>
      </c>
      <c r="J29" s="68">
        <v>2.4657321001824224</v>
      </c>
      <c r="K29" s="68">
        <v>5.0346027064536445</v>
      </c>
      <c r="L29" s="68">
        <v>0.39555340610771167</v>
      </c>
      <c r="M29" s="68">
        <v>3.643380658392232</v>
      </c>
      <c r="N29" s="101">
        <v>30.70173020691124</v>
      </c>
      <c r="O29" s="46">
        <f t="shared" si="0"/>
        <v>30.70173020691124</v>
      </c>
      <c r="P29" s="45">
        <f t="shared" si="1"/>
        <v>0.39555340610771167</v>
      </c>
      <c r="Q29" s="47">
        <f t="shared" si="2"/>
        <v>6.680487436513952</v>
      </c>
      <c r="R29" s="11" t="s">
        <v>73</v>
      </c>
    </row>
    <row r="30" spans="1:9" ht="19.5" customHeight="1">
      <c r="A30" s="12"/>
      <c r="B30" s="3"/>
      <c r="C30" s="11"/>
      <c r="D30" s="3"/>
      <c r="E30" s="3"/>
      <c r="F30" s="3"/>
      <c r="G30" s="3"/>
      <c r="H30" s="3"/>
      <c r="I30" s="3"/>
    </row>
    <row r="31" spans="1:9" ht="19.5" customHeight="1">
      <c r="A31" s="12"/>
      <c r="B31" s="3"/>
      <c r="C31" s="11"/>
      <c r="D31" s="3"/>
      <c r="E31" s="3"/>
      <c r="F31" s="3"/>
      <c r="G31" s="3"/>
      <c r="H31" s="3"/>
      <c r="I31" s="3"/>
    </row>
    <row r="32" spans="1:9" ht="19.5" customHeight="1">
      <c r="A32" s="11"/>
      <c r="B32" s="11"/>
      <c r="C32" s="11"/>
      <c r="D32" s="11"/>
      <c r="E32" s="11"/>
      <c r="F32" s="11"/>
      <c r="G32" s="11"/>
      <c r="H32" s="11"/>
      <c r="I32" s="11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9.5" customHeight="1">
      <c r="A61" s="1"/>
    </row>
    <row r="62" ht="19.5" customHeight="1">
      <c r="A62" s="1"/>
    </row>
    <row r="63" ht="19.5" customHeight="1">
      <c r="A63" s="1"/>
    </row>
    <row r="64" ht="19.5" customHeight="1">
      <c r="A64" s="1"/>
    </row>
    <row r="65" ht="19.5" customHeight="1">
      <c r="A65" s="1"/>
    </row>
    <row r="66" ht="19.5" customHeight="1">
      <c r="A66" s="1"/>
    </row>
    <row r="67" ht="19.5" customHeight="1">
      <c r="A67" s="1"/>
    </row>
    <row r="68" ht="19.5" customHeight="1">
      <c r="A68" s="1"/>
    </row>
    <row r="69" ht="19.5" customHeight="1">
      <c r="A69" s="1"/>
    </row>
    <row r="70" ht="19.5" customHeight="1">
      <c r="A70" s="1"/>
    </row>
    <row r="71" ht="19.5" customHeight="1">
      <c r="A71" s="1"/>
    </row>
    <row r="72" ht="19.5" customHeight="1">
      <c r="A72" s="1"/>
    </row>
    <row r="73" ht="19.5" customHeight="1">
      <c r="A73" s="1"/>
    </row>
    <row r="74" ht="19.5" customHeight="1">
      <c r="A74" s="1"/>
    </row>
    <row r="75" ht="19.5" customHeight="1">
      <c r="A75" s="1"/>
    </row>
    <row r="76" ht="19.5" customHeight="1">
      <c r="A76" s="1"/>
    </row>
    <row r="77" ht="19.5" customHeight="1">
      <c r="A77" s="1"/>
    </row>
    <row r="78" ht="19.5" customHeight="1">
      <c r="A78" s="1"/>
    </row>
    <row r="79" ht="19.5" customHeight="1">
      <c r="A79" s="1"/>
    </row>
    <row r="80" ht="19.5" customHeight="1">
      <c r="A80" s="1"/>
    </row>
    <row r="81" ht="19.5" customHeight="1">
      <c r="A81" s="1"/>
    </row>
    <row r="82" ht="19.5" customHeight="1">
      <c r="A82" s="1"/>
    </row>
    <row r="83" ht="19.5" customHeight="1">
      <c r="A83" s="1"/>
    </row>
    <row r="84" ht="19.5" customHeight="1">
      <c r="A84" s="1"/>
    </row>
    <row r="85" ht="19.5" customHeight="1">
      <c r="A85" s="1"/>
    </row>
    <row r="86" ht="19.5" customHeight="1">
      <c r="A86" s="1"/>
    </row>
    <row r="87" ht="19.5" customHeight="1">
      <c r="A87" s="1"/>
    </row>
    <row r="88" ht="19.5" customHeight="1">
      <c r="A88" s="1"/>
    </row>
    <row r="89" ht="19.5" customHeight="1">
      <c r="A89" s="1"/>
    </row>
    <row r="90" ht="19.5" customHeight="1">
      <c r="A90" s="1"/>
    </row>
    <row r="91" ht="19.5" customHeight="1">
      <c r="A91" s="1"/>
    </row>
    <row r="92" ht="19.5" customHeight="1">
      <c r="A92" s="1"/>
    </row>
    <row r="93" ht="19.5" customHeight="1">
      <c r="A93" s="1"/>
    </row>
    <row r="94" ht="19.5" customHeight="1">
      <c r="A94" s="1"/>
    </row>
    <row r="95" ht="19.5" customHeight="1">
      <c r="A95" s="1"/>
    </row>
    <row r="96" ht="19.5" customHeight="1">
      <c r="A96" s="1"/>
    </row>
    <row r="97" ht="19.5" customHeight="1">
      <c r="A97" s="1"/>
    </row>
    <row r="98" ht="19.5" customHeight="1">
      <c r="A98" s="1"/>
    </row>
    <row r="99" ht="19.5" customHeight="1">
      <c r="A99" s="1"/>
    </row>
    <row r="100" ht="19.5" customHeight="1">
      <c r="A100" s="1"/>
    </row>
    <row r="101" ht="19.5" customHeight="1">
      <c r="A101" s="1"/>
    </row>
    <row r="102" ht="19.5" customHeight="1">
      <c r="A102" s="1"/>
    </row>
    <row r="103" ht="19.5" customHeight="1">
      <c r="A103" s="1"/>
    </row>
    <row r="104" ht="19.5" customHeight="1">
      <c r="A104" s="1"/>
    </row>
    <row r="105" ht="19.5" customHeight="1">
      <c r="A105" s="1"/>
    </row>
    <row r="106" ht="19.5" customHeight="1">
      <c r="A106" s="1"/>
    </row>
    <row r="107" ht="19.5" customHeight="1">
      <c r="A107" s="1"/>
    </row>
    <row r="108" ht="19.5" customHeight="1">
      <c r="A108" s="1"/>
    </row>
    <row r="109" ht="19.5" customHeight="1">
      <c r="A109" s="1"/>
    </row>
    <row r="110" ht="19.5" customHeight="1">
      <c r="A110" s="1"/>
    </row>
    <row r="111" ht="19.5" customHeight="1">
      <c r="A111" s="1"/>
    </row>
    <row r="112" ht="19.5" customHeight="1">
      <c r="A112" s="1"/>
    </row>
    <row r="113" ht="19.5" customHeight="1">
      <c r="A113" s="1"/>
    </row>
    <row r="114" ht="19.5" customHeight="1">
      <c r="A114" s="1"/>
    </row>
    <row r="115" ht="19.5" customHeight="1">
      <c r="A115" s="1"/>
    </row>
    <row r="116" ht="19.5" customHeight="1">
      <c r="A116" s="1"/>
    </row>
    <row r="117" ht="19.5" customHeight="1">
      <c r="A117" s="1"/>
    </row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</sheetData>
  <printOptions/>
  <pageMargins left="0.7" right="0" top="0.19" bottom="0.31496062992125984" header="0" footer="0"/>
  <pageSetup horizontalDpi="240" verticalDpi="24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7"/>
  <sheetViews>
    <sheetView view="pageBreakPreview" zoomScale="60" workbookViewId="0" topLeftCell="A1">
      <selection activeCell="E27" activeCellId="9" sqref="C9 E9 I9 H10 N24 D23 J25 N25 N27 E27"/>
    </sheetView>
  </sheetViews>
  <sheetFormatPr defaultColWidth="9.00390625" defaultRowHeight="13.5"/>
  <cols>
    <col min="1" max="1" width="3.125" style="0" customWidth="1"/>
    <col min="2" max="2" width="11.00390625" style="0" customWidth="1"/>
    <col min="3" max="16" width="7.75390625" style="0" customWidth="1"/>
    <col min="18" max="28" width="7.75390625" style="0" customWidth="1"/>
  </cols>
  <sheetData>
    <row r="1" spans="2:6" ht="19.5" customHeight="1">
      <c r="B1" s="80" t="s">
        <v>74</v>
      </c>
      <c r="C1" s="81"/>
      <c r="D1" s="81"/>
      <c r="E1" s="81"/>
      <c r="F1" s="81"/>
    </row>
    <row r="2" spans="1:2" ht="19.5" customHeight="1">
      <c r="A2" s="2"/>
      <c r="B2" s="14" t="s">
        <v>50</v>
      </c>
    </row>
    <row r="3" ht="19.5" customHeight="1" thickBot="1">
      <c r="O3" s="1" t="s">
        <v>43</v>
      </c>
    </row>
    <row r="4" spans="1:17" ht="19.5" customHeight="1" thickBot="1">
      <c r="A4" s="13"/>
      <c r="B4" s="5" t="s">
        <v>2</v>
      </c>
      <c r="C4" s="9" t="s">
        <v>23</v>
      </c>
      <c r="D4" s="4" t="s">
        <v>24</v>
      </c>
      <c r="E4" s="4" t="s">
        <v>25</v>
      </c>
      <c r="F4" s="4" t="s">
        <v>26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10" t="s">
        <v>34</v>
      </c>
      <c r="O4" s="13" t="s">
        <v>35</v>
      </c>
      <c r="P4" s="4" t="s">
        <v>36</v>
      </c>
      <c r="Q4" s="5" t="s">
        <v>37</v>
      </c>
    </row>
    <row r="5" spans="1:17" ht="19.5" customHeight="1">
      <c r="A5" s="15">
        <v>1</v>
      </c>
      <c r="B5" s="22" t="s">
        <v>14</v>
      </c>
      <c r="C5" s="93">
        <f>3.08530368992628*0.53</f>
        <v>1.6352109556609284</v>
      </c>
      <c r="D5" s="94">
        <f>0.647060260072434*0.53</f>
        <v>0.34294193783839005</v>
      </c>
      <c r="E5" s="94">
        <f>2.92657433660979*0.53</f>
        <v>1.5510843984031888</v>
      </c>
      <c r="F5" s="94">
        <f>1.69228433953728*0.53</f>
        <v>0.8969106999547585</v>
      </c>
      <c r="G5" s="94">
        <f>1.90942359989869*0.53</f>
        <v>1.0119945079463057</v>
      </c>
      <c r="H5" s="94">
        <f>1.98560151723075*0.53</f>
        <v>1.0523688041322976</v>
      </c>
      <c r="I5" s="94">
        <f>1.44595646448441*0.53</f>
        <v>0.7663569261767373</v>
      </c>
      <c r="J5" s="94">
        <f>1.17262677004252*0.53</f>
        <v>0.6214921881225356</v>
      </c>
      <c r="K5" s="94">
        <f>2.65979701790031*0.53</f>
        <v>1.4096924194871643</v>
      </c>
      <c r="L5" s="94">
        <f>3.34508960826237*0.53</f>
        <v>1.7728974923790561</v>
      </c>
      <c r="M5" s="94">
        <f>5.0695163157727*0.53</f>
        <v>2.686843647359531</v>
      </c>
      <c r="N5" s="95">
        <f>5.76727804553551*0.53</f>
        <v>3.0566573641338204</v>
      </c>
      <c r="O5" s="28">
        <f aca="true" t="shared" si="0" ref="O5:O29">MAX(C5:N5)</f>
        <v>3.0566573641338204</v>
      </c>
      <c r="P5" s="27">
        <f aca="true" t="shared" si="1" ref="P5:P29">MIN(C5:N5)</f>
        <v>0.34294193783839005</v>
      </c>
      <c r="Q5" s="29">
        <f aca="true" t="shared" si="2" ref="Q5:Q29">AVERAGE(C5:N5)</f>
        <v>1.4003709451328927</v>
      </c>
    </row>
    <row r="6" spans="1:17" ht="19.5" customHeight="1">
      <c r="A6" s="16">
        <v>2</v>
      </c>
      <c r="B6" s="23" t="s">
        <v>40</v>
      </c>
      <c r="C6" s="96" t="s">
        <v>51</v>
      </c>
      <c r="D6" s="75">
        <v>2.37</v>
      </c>
      <c r="E6" s="75">
        <v>1.63</v>
      </c>
      <c r="F6" s="75">
        <v>1.94</v>
      </c>
      <c r="G6" s="75">
        <v>1.78</v>
      </c>
      <c r="H6" s="75">
        <v>2.16</v>
      </c>
      <c r="I6" s="75">
        <v>2.92</v>
      </c>
      <c r="J6" s="75">
        <v>2.09</v>
      </c>
      <c r="K6" s="75">
        <v>1.52</v>
      </c>
      <c r="L6" s="75">
        <v>1.23</v>
      </c>
      <c r="M6" s="75">
        <v>1.9</v>
      </c>
      <c r="N6" s="87">
        <v>1.65</v>
      </c>
      <c r="O6" s="32">
        <f t="shared" si="0"/>
        <v>2.92</v>
      </c>
      <c r="P6" s="31">
        <f t="shared" si="1"/>
        <v>1.23</v>
      </c>
      <c r="Q6" s="33">
        <f t="shared" si="2"/>
        <v>1.926363636363636</v>
      </c>
    </row>
    <row r="7" spans="1:17" ht="19.5" customHeight="1">
      <c r="A7" s="16">
        <v>3</v>
      </c>
      <c r="B7" s="23" t="s">
        <v>3</v>
      </c>
      <c r="C7" s="96" t="s">
        <v>51</v>
      </c>
      <c r="D7" s="75" t="s">
        <v>51</v>
      </c>
      <c r="E7" s="75">
        <v>0</v>
      </c>
      <c r="F7" s="75" t="s">
        <v>51</v>
      </c>
      <c r="G7" s="75">
        <v>2.59</v>
      </c>
      <c r="H7" s="75" t="s">
        <v>51</v>
      </c>
      <c r="I7" s="75">
        <v>6.59</v>
      </c>
      <c r="J7" s="75" t="s">
        <v>51</v>
      </c>
      <c r="K7" s="75" t="s">
        <v>51</v>
      </c>
      <c r="L7" s="75" t="s">
        <v>51</v>
      </c>
      <c r="M7" s="75">
        <v>17.4</v>
      </c>
      <c r="N7" s="87" t="s">
        <v>51</v>
      </c>
      <c r="O7" s="32">
        <f t="shared" si="0"/>
        <v>17.4</v>
      </c>
      <c r="P7" s="31">
        <f t="shared" si="1"/>
        <v>0</v>
      </c>
      <c r="Q7" s="33">
        <f t="shared" si="2"/>
        <v>6.645</v>
      </c>
    </row>
    <row r="8" spans="1:17" ht="19.5" customHeight="1">
      <c r="A8" s="18">
        <v>4</v>
      </c>
      <c r="B8" s="23" t="s">
        <v>15</v>
      </c>
      <c r="C8" s="96" t="s">
        <v>51</v>
      </c>
      <c r="D8" s="75" t="s">
        <v>51</v>
      </c>
      <c r="E8" s="75" t="s">
        <v>51</v>
      </c>
      <c r="F8" s="75">
        <v>1.5982039828055836</v>
      </c>
      <c r="G8" s="75">
        <v>1.432906792041929</v>
      </c>
      <c r="H8" s="75">
        <v>2.2388531075733926</v>
      </c>
      <c r="I8" s="75">
        <v>2.0614957450407307</v>
      </c>
      <c r="J8" s="75">
        <v>2.693157979560443</v>
      </c>
      <c r="K8" s="75">
        <v>2.4950223756312693</v>
      </c>
      <c r="L8" s="75">
        <v>1.374110540919571</v>
      </c>
      <c r="M8" s="75">
        <v>1.9956504882846673</v>
      </c>
      <c r="N8" s="87">
        <v>3.2695292306646073</v>
      </c>
      <c r="O8" s="32">
        <f t="shared" si="0"/>
        <v>3.2695292306646073</v>
      </c>
      <c r="P8" s="31">
        <f t="shared" si="1"/>
        <v>1.374110540919571</v>
      </c>
      <c r="Q8" s="33">
        <f t="shared" si="2"/>
        <v>2.1287700269469103</v>
      </c>
    </row>
    <row r="9" spans="1:17" ht="19.5" customHeight="1" thickBot="1">
      <c r="A9" s="19">
        <v>5</v>
      </c>
      <c r="B9" s="7" t="s">
        <v>16</v>
      </c>
      <c r="C9" s="76">
        <v>6.81</v>
      </c>
      <c r="D9" s="73">
        <v>9.28</v>
      </c>
      <c r="E9" s="77">
        <v>3.92</v>
      </c>
      <c r="F9" s="73">
        <v>2.08</v>
      </c>
      <c r="G9" s="73">
        <v>2.77</v>
      </c>
      <c r="H9" s="73">
        <v>6.65</v>
      </c>
      <c r="I9" s="77">
        <v>7.94</v>
      </c>
      <c r="J9" s="73">
        <v>6.87</v>
      </c>
      <c r="K9" s="73">
        <v>8.21</v>
      </c>
      <c r="L9" s="73">
        <v>4.04</v>
      </c>
      <c r="M9" s="73">
        <v>5.44</v>
      </c>
      <c r="N9" s="97">
        <v>6.53</v>
      </c>
      <c r="O9" s="35">
        <f t="shared" si="0"/>
        <v>9.28</v>
      </c>
      <c r="P9" s="34">
        <f t="shared" si="1"/>
        <v>2.08</v>
      </c>
      <c r="Q9" s="36">
        <f t="shared" si="2"/>
        <v>5.878333333333333</v>
      </c>
    </row>
    <row r="10" spans="1:17" ht="19.5" customHeight="1">
      <c r="A10" s="24">
        <v>6</v>
      </c>
      <c r="B10" s="8" t="s">
        <v>5</v>
      </c>
      <c r="C10" s="98">
        <v>6.292555331991951</v>
      </c>
      <c r="D10" s="74">
        <v>6.862263610315186</v>
      </c>
      <c r="E10" s="74">
        <v>5.5767967145790545</v>
      </c>
      <c r="F10" s="74">
        <v>4.7841056910569115</v>
      </c>
      <c r="G10" s="74">
        <v>5.179046025104602</v>
      </c>
      <c r="H10" s="78">
        <v>6.010453460620525</v>
      </c>
      <c r="I10" s="74">
        <v>8.526576576576577</v>
      </c>
      <c r="J10" s="74">
        <v>6.244986449864499</v>
      </c>
      <c r="K10" s="74">
        <v>4.794174757281554</v>
      </c>
      <c r="L10" s="74">
        <v>5.26847720659554</v>
      </c>
      <c r="M10" s="74">
        <v>4.75796875</v>
      </c>
      <c r="N10" s="99">
        <v>4.5164634146341465</v>
      </c>
      <c r="O10" s="39">
        <f t="shared" si="0"/>
        <v>8.526576576576577</v>
      </c>
      <c r="P10" s="38">
        <f t="shared" si="1"/>
        <v>4.5164634146341465</v>
      </c>
      <c r="Q10" s="40">
        <f t="shared" si="2"/>
        <v>5.734488999051712</v>
      </c>
    </row>
    <row r="11" spans="1:18" ht="19.5" customHeight="1" thickBot="1">
      <c r="A11" s="25">
        <v>7</v>
      </c>
      <c r="B11" s="6" t="s">
        <v>6</v>
      </c>
      <c r="C11" s="102" t="s">
        <v>51</v>
      </c>
      <c r="D11" s="88" t="s">
        <v>51</v>
      </c>
      <c r="E11" s="88">
        <v>12.8</v>
      </c>
      <c r="F11" s="88">
        <v>10.73</v>
      </c>
      <c r="G11" s="88">
        <v>10.41</v>
      </c>
      <c r="H11" s="88">
        <v>7.1</v>
      </c>
      <c r="I11" s="88">
        <v>7.87</v>
      </c>
      <c r="J11" s="88">
        <v>12.9</v>
      </c>
      <c r="K11" s="88">
        <v>6.35</v>
      </c>
      <c r="L11" s="88">
        <v>9.52</v>
      </c>
      <c r="M11" s="88">
        <v>3.85</v>
      </c>
      <c r="N11" s="89">
        <v>6.17</v>
      </c>
      <c r="O11" s="42">
        <f t="shared" si="0"/>
        <v>12.9</v>
      </c>
      <c r="P11" s="41">
        <f t="shared" si="1"/>
        <v>3.85</v>
      </c>
      <c r="Q11" s="43">
        <f t="shared" si="2"/>
        <v>8.77</v>
      </c>
      <c r="R11" s="11" t="s">
        <v>66</v>
      </c>
    </row>
    <row r="12" spans="1:17" ht="19.5" customHeight="1">
      <c r="A12" s="20">
        <v>8</v>
      </c>
      <c r="B12" s="22" t="s">
        <v>17</v>
      </c>
      <c r="C12" s="93">
        <v>0</v>
      </c>
      <c r="D12" s="94">
        <v>0.6247</v>
      </c>
      <c r="E12" s="94">
        <v>0.4601</v>
      </c>
      <c r="F12" s="94">
        <v>0.2364</v>
      </c>
      <c r="G12" s="94">
        <v>2.2549</v>
      </c>
      <c r="H12" s="94">
        <v>1.6623</v>
      </c>
      <c r="I12" s="94">
        <v>1.9843</v>
      </c>
      <c r="J12" s="94">
        <v>1.1376</v>
      </c>
      <c r="K12" s="94">
        <v>2.2246</v>
      </c>
      <c r="L12" s="94">
        <v>2.0494</v>
      </c>
      <c r="M12" s="94">
        <v>1.3054</v>
      </c>
      <c r="N12" s="95">
        <v>5.0997</v>
      </c>
      <c r="O12" s="28">
        <f t="shared" si="0"/>
        <v>5.0997</v>
      </c>
      <c r="P12" s="27">
        <f t="shared" si="1"/>
        <v>0</v>
      </c>
      <c r="Q12" s="29">
        <f t="shared" si="2"/>
        <v>1.5866166666666668</v>
      </c>
    </row>
    <row r="13" spans="1:18" ht="19.5" customHeight="1">
      <c r="A13" s="18">
        <v>9</v>
      </c>
      <c r="B13" s="23" t="s">
        <v>18</v>
      </c>
      <c r="C13" s="96">
        <v>5.12</v>
      </c>
      <c r="D13" s="75">
        <v>5.15</v>
      </c>
      <c r="E13" s="75">
        <v>2.31</v>
      </c>
      <c r="F13" s="75">
        <v>3.02</v>
      </c>
      <c r="G13" s="75">
        <v>2.71</v>
      </c>
      <c r="H13" s="75">
        <v>3.56</v>
      </c>
      <c r="I13" s="75">
        <v>5.16</v>
      </c>
      <c r="J13" s="75">
        <v>3.88</v>
      </c>
      <c r="K13" s="75">
        <v>3</v>
      </c>
      <c r="L13" s="75">
        <v>4</v>
      </c>
      <c r="M13" s="75">
        <v>6.07</v>
      </c>
      <c r="N13" s="87">
        <v>7.19</v>
      </c>
      <c r="O13" s="32">
        <f t="shared" si="0"/>
        <v>7.19</v>
      </c>
      <c r="P13" s="31">
        <f t="shared" si="1"/>
        <v>2.31</v>
      </c>
      <c r="Q13" s="33">
        <f t="shared" si="2"/>
        <v>4.264166666666666</v>
      </c>
      <c r="R13" t="s">
        <v>67</v>
      </c>
    </row>
    <row r="14" spans="1:17" ht="19.5" customHeight="1">
      <c r="A14" s="18">
        <v>10</v>
      </c>
      <c r="B14" s="23" t="s">
        <v>19</v>
      </c>
      <c r="C14" s="96">
        <v>5.6677846094030775</v>
      </c>
      <c r="D14" s="75">
        <v>5.96436457224395</v>
      </c>
      <c r="E14" s="75">
        <v>6.858269602433791</v>
      </c>
      <c r="F14" s="75">
        <v>10.545352042033898</v>
      </c>
      <c r="G14" s="75">
        <v>7.303810751219732</v>
      </c>
      <c r="H14" s="75">
        <v>8.008282592828799</v>
      </c>
      <c r="I14" s="75">
        <v>6.822788380007019</v>
      </c>
      <c r="J14" s="75">
        <v>5.106133159160751</v>
      </c>
      <c r="K14" s="75">
        <v>5.060131547038264</v>
      </c>
      <c r="L14" s="75">
        <v>4.28129754662763</v>
      </c>
      <c r="M14" s="75">
        <v>5.012712531916774</v>
      </c>
      <c r="N14" s="87">
        <v>9.673434071595814</v>
      </c>
      <c r="O14" s="32">
        <f t="shared" si="0"/>
        <v>10.545352042033898</v>
      </c>
      <c r="P14" s="31">
        <f t="shared" si="1"/>
        <v>4.28129754662763</v>
      </c>
      <c r="Q14" s="33">
        <f t="shared" si="2"/>
        <v>6.692030117209124</v>
      </c>
    </row>
    <row r="15" spans="1:18" ht="19.5" customHeight="1">
      <c r="A15" s="18">
        <v>11</v>
      </c>
      <c r="B15" s="23" t="s">
        <v>53</v>
      </c>
      <c r="C15" s="96">
        <v>4.413586411854396</v>
      </c>
      <c r="D15" s="75">
        <v>4.758550071028044</v>
      </c>
      <c r="E15" s="75">
        <v>3.4914628014208744</v>
      </c>
      <c r="F15" s="75">
        <v>4.849057812753945</v>
      </c>
      <c r="G15" s="75">
        <v>4.472155203620691</v>
      </c>
      <c r="H15" s="75">
        <v>4.001905965237204</v>
      </c>
      <c r="I15" s="75">
        <v>4.036936953981828</v>
      </c>
      <c r="J15" s="75">
        <v>2.084104942744641</v>
      </c>
      <c r="K15" s="75">
        <v>2.5175526543881017</v>
      </c>
      <c r="L15" s="75">
        <v>2.228596325010781</v>
      </c>
      <c r="M15" s="75">
        <v>2.8376727257420256</v>
      </c>
      <c r="N15" s="87">
        <v>4.430501552988628</v>
      </c>
      <c r="O15" s="32">
        <f t="shared" si="0"/>
        <v>4.849057812753945</v>
      </c>
      <c r="P15" s="31">
        <f t="shared" si="1"/>
        <v>2.084104942744641</v>
      </c>
      <c r="Q15" s="33">
        <f t="shared" si="2"/>
        <v>3.6768402850642636</v>
      </c>
      <c r="R15" t="s">
        <v>68</v>
      </c>
    </row>
    <row r="16" spans="1:17" ht="19.5" customHeight="1">
      <c r="A16" s="18">
        <v>12</v>
      </c>
      <c r="B16" s="23" t="s">
        <v>20</v>
      </c>
      <c r="C16" s="96">
        <v>2.7</v>
      </c>
      <c r="D16" s="75">
        <v>1.4</v>
      </c>
      <c r="E16" s="75">
        <v>1.1</v>
      </c>
      <c r="F16" s="75">
        <v>2.2</v>
      </c>
      <c r="G16" s="75">
        <v>3.6</v>
      </c>
      <c r="H16" s="75">
        <v>1.9</v>
      </c>
      <c r="I16" s="75">
        <v>1.1</v>
      </c>
      <c r="J16" s="75">
        <v>1.5</v>
      </c>
      <c r="K16" s="75">
        <v>0.9</v>
      </c>
      <c r="L16" s="75">
        <v>2.1</v>
      </c>
      <c r="M16" s="75">
        <v>1.4</v>
      </c>
      <c r="N16" s="87">
        <v>2.7</v>
      </c>
      <c r="O16" s="32">
        <f t="shared" si="0"/>
        <v>3.6</v>
      </c>
      <c r="P16" s="31">
        <f t="shared" si="1"/>
        <v>0.9</v>
      </c>
      <c r="Q16" s="33">
        <f t="shared" si="2"/>
        <v>1.883333333333333</v>
      </c>
    </row>
    <row r="17" spans="1:17" ht="19.5" customHeight="1">
      <c r="A17" s="18">
        <v>13</v>
      </c>
      <c r="B17" s="23" t="s">
        <v>8</v>
      </c>
      <c r="C17" s="96">
        <v>4.12</v>
      </c>
      <c r="D17" s="75">
        <v>4.95</v>
      </c>
      <c r="E17" s="75">
        <v>3.84</v>
      </c>
      <c r="F17" s="75">
        <v>3.98</v>
      </c>
      <c r="G17" s="75">
        <v>7.76</v>
      </c>
      <c r="H17" s="75">
        <v>4.68</v>
      </c>
      <c r="I17" s="75">
        <v>4.76</v>
      </c>
      <c r="J17" s="75">
        <v>3.74</v>
      </c>
      <c r="K17" s="75">
        <v>3.57</v>
      </c>
      <c r="L17" s="75">
        <v>2.67</v>
      </c>
      <c r="M17" s="75">
        <v>3.2</v>
      </c>
      <c r="N17" s="87">
        <v>6.08</v>
      </c>
      <c r="O17" s="32">
        <f t="shared" si="0"/>
        <v>7.76</v>
      </c>
      <c r="P17" s="31">
        <f t="shared" si="1"/>
        <v>2.67</v>
      </c>
      <c r="Q17" s="33">
        <f t="shared" si="2"/>
        <v>4.445833333333334</v>
      </c>
    </row>
    <row r="18" spans="1:17" ht="19.5" customHeight="1">
      <c r="A18" s="18">
        <v>14</v>
      </c>
      <c r="B18" s="23" t="s">
        <v>41</v>
      </c>
      <c r="C18" s="96" t="s">
        <v>51</v>
      </c>
      <c r="D18" s="75" t="s">
        <v>51</v>
      </c>
      <c r="E18" s="75">
        <v>2.198516048962938</v>
      </c>
      <c r="F18" s="75" t="s">
        <v>51</v>
      </c>
      <c r="G18" s="75" t="s">
        <v>51</v>
      </c>
      <c r="H18" s="75">
        <v>0.5976866538266536</v>
      </c>
      <c r="I18" s="75">
        <v>0.1240075636171962</v>
      </c>
      <c r="J18" s="75">
        <v>0.38773781108273614</v>
      </c>
      <c r="K18" s="75">
        <v>0.14400772492750008</v>
      </c>
      <c r="L18" s="75">
        <v>0.9269899925762597</v>
      </c>
      <c r="M18" s="75">
        <v>0.9318580382629466</v>
      </c>
      <c r="N18" s="87">
        <v>1.2301417089041655</v>
      </c>
      <c r="O18" s="32">
        <f t="shared" si="0"/>
        <v>2.198516048962938</v>
      </c>
      <c r="P18" s="31">
        <f t="shared" si="1"/>
        <v>0.1240075636171962</v>
      </c>
      <c r="Q18" s="33">
        <f t="shared" si="2"/>
        <v>0.8176181927700494</v>
      </c>
    </row>
    <row r="19" spans="1:17" ht="19.5" customHeight="1">
      <c r="A19" s="18">
        <v>15</v>
      </c>
      <c r="B19" s="23" t="s">
        <v>21</v>
      </c>
      <c r="C19" s="96">
        <v>6.11</v>
      </c>
      <c r="D19" s="75">
        <v>9.08</v>
      </c>
      <c r="E19" s="75">
        <v>2.71</v>
      </c>
      <c r="F19" s="75">
        <v>1.77</v>
      </c>
      <c r="G19" s="75">
        <v>2.2</v>
      </c>
      <c r="H19" s="75">
        <v>2.33</v>
      </c>
      <c r="I19" s="75">
        <v>3.66</v>
      </c>
      <c r="J19" s="75">
        <v>3.02</v>
      </c>
      <c r="K19" s="75">
        <v>4.37</v>
      </c>
      <c r="L19" s="75">
        <v>2.35</v>
      </c>
      <c r="M19" s="75">
        <v>3.28</v>
      </c>
      <c r="N19" s="87">
        <v>4.82</v>
      </c>
      <c r="O19" s="32">
        <f t="shared" si="0"/>
        <v>9.08</v>
      </c>
      <c r="P19" s="31">
        <f t="shared" si="1"/>
        <v>1.77</v>
      </c>
      <c r="Q19" s="33">
        <f t="shared" si="2"/>
        <v>3.8083333333333336</v>
      </c>
    </row>
    <row r="20" spans="1:17" ht="19.5" customHeight="1" thickBot="1">
      <c r="A20" s="21">
        <v>16</v>
      </c>
      <c r="B20" s="26" t="s">
        <v>7</v>
      </c>
      <c r="C20" s="100">
        <v>3.7</v>
      </c>
      <c r="D20" s="68">
        <v>4.4</v>
      </c>
      <c r="E20" s="68">
        <v>5.7</v>
      </c>
      <c r="F20" s="68">
        <v>6.7</v>
      </c>
      <c r="G20" s="68">
        <v>4.3</v>
      </c>
      <c r="H20" s="68">
        <v>9.1</v>
      </c>
      <c r="I20" s="68">
        <v>4.6</v>
      </c>
      <c r="J20" s="68">
        <v>3.1</v>
      </c>
      <c r="K20" s="68">
        <v>3.6</v>
      </c>
      <c r="L20" s="68">
        <v>3.4</v>
      </c>
      <c r="M20" s="68">
        <v>3.1</v>
      </c>
      <c r="N20" s="101">
        <v>6.1</v>
      </c>
      <c r="O20" s="46">
        <f t="shared" si="0"/>
        <v>9.1</v>
      </c>
      <c r="P20" s="45">
        <f t="shared" si="1"/>
        <v>3.1</v>
      </c>
      <c r="Q20" s="47">
        <f t="shared" si="2"/>
        <v>4.816666666666667</v>
      </c>
    </row>
    <row r="21" spans="1:18" ht="19.5" customHeight="1">
      <c r="A21" s="24">
        <v>17</v>
      </c>
      <c r="B21" s="8" t="s">
        <v>9</v>
      </c>
      <c r="C21" s="98" t="s">
        <v>51</v>
      </c>
      <c r="D21" s="74" t="s">
        <v>51</v>
      </c>
      <c r="E21" s="74" t="s">
        <v>51</v>
      </c>
      <c r="F21" s="74" t="s">
        <v>51</v>
      </c>
      <c r="G21" s="74" t="s">
        <v>51</v>
      </c>
      <c r="H21" s="74">
        <v>0.8185552039810804</v>
      </c>
      <c r="I21" s="74">
        <v>0.7927223297837063</v>
      </c>
      <c r="J21" s="74">
        <v>1.5518200724170148</v>
      </c>
      <c r="K21" s="74">
        <v>2.166656899611738</v>
      </c>
      <c r="L21" s="74">
        <v>2.0807990598384922</v>
      </c>
      <c r="M21" s="74">
        <v>2.0446055074585745</v>
      </c>
      <c r="N21" s="99">
        <v>6.60152981648293</v>
      </c>
      <c r="O21" s="39">
        <f t="shared" si="0"/>
        <v>6.60152981648293</v>
      </c>
      <c r="P21" s="38">
        <f t="shared" si="1"/>
        <v>0.7927223297837063</v>
      </c>
      <c r="Q21" s="40">
        <f t="shared" si="2"/>
        <v>2.293812698510505</v>
      </c>
      <c r="R21" s="82"/>
    </row>
    <row r="22" spans="1:17" ht="19.5" customHeight="1">
      <c r="A22" s="18">
        <v>18</v>
      </c>
      <c r="B22" s="23" t="s">
        <v>22</v>
      </c>
      <c r="C22" s="96">
        <v>16.25608925863505</v>
      </c>
      <c r="D22" s="75">
        <v>13.84520337085196</v>
      </c>
      <c r="E22" s="75">
        <v>4.925998706961542</v>
      </c>
      <c r="F22" s="75">
        <v>4.356948128055889</v>
      </c>
      <c r="G22" s="75">
        <v>4.463540724223155</v>
      </c>
      <c r="H22" s="75">
        <v>9.364255160970995</v>
      </c>
      <c r="I22" s="75">
        <v>12.781046909417405</v>
      </c>
      <c r="J22" s="75">
        <v>11.78708616074872</v>
      </c>
      <c r="K22" s="75">
        <v>16.86377304454324</v>
      </c>
      <c r="L22" s="75">
        <v>18.571971714477538</v>
      </c>
      <c r="M22" s="75">
        <v>15.866704831948626</v>
      </c>
      <c r="N22" s="87">
        <v>19.999503782705297</v>
      </c>
      <c r="O22" s="32">
        <f t="shared" si="0"/>
        <v>19.999503782705297</v>
      </c>
      <c r="P22" s="31">
        <f t="shared" si="1"/>
        <v>4.356948128055889</v>
      </c>
      <c r="Q22" s="33">
        <f t="shared" si="2"/>
        <v>12.423510149461618</v>
      </c>
    </row>
    <row r="23" spans="1:18" ht="19.5" customHeight="1">
      <c r="A23" s="18">
        <v>19</v>
      </c>
      <c r="B23" s="23" t="s">
        <v>54</v>
      </c>
      <c r="C23" s="96" t="s">
        <v>51</v>
      </c>
      <c r="D23" s="79">
        <v>0.53</v>
      </c>
      <c r="E23" s="75">
        <v>0.27</v>
      </c>
      <c r="F23" s="75">
        <v>0.157</v>
      </c>
      <c r="G23" s="75">
        <v>0.318</v>
      </c>
      <c r="H23" s="75">
        <v>1.946</v>
      </c>
      <c r="I23" s="75">
        <v>0.019</v>
      </c>
      <c r="J23" s="75">
        <v>1.65</v>
      </c>
      <c r="K23" s="75">
        <v>0.1</v>
      </c>
      <c r="L23" s="75">
        <v>0.46</v>
      </c>
      <c r="M23" s="75">
        <v>0</v>
      </c>
      <c r="N23" s="87">
        <v>0.088</v>
      </c>
      <c r="O23" s="32">
        <f t="shared" si="0"/>
        <v>1.946</v>
      </c>
      <c r="P23" s="31">
        <f t="shared" si="1"/>
        <v>0</v>
      </c>
      <c r="Q23" s="33">
        <f t="shared" si="2"/>
        <v>0.5034545454545455</v>
      </c>
      <c r="R23" s="11" t="s">
        <v>70</v>
      </c>
    </row>
    <row r="24" spans="1:18" ht="19.5" customHeight="1">
      <c r="A24" s="18">
        <v>20</v>
      </c>
      <c r="B24" s="23" t="s">
        <v>10</v>
      </c>
      <c r="C24" s="96" t="s">
        <v>51</v>
      </c>
      <c r="D24" s="75" t="s">
        <v>51</v>
      </c>
      <c r="E24" s="75" t="s">
        <v>51</v>
      </c>
      <c r="F24" s="75" t="s">
        <v>51</v>
      </c>
      <c r="G24" s="75" t="s">
        <v>51</v>
      </c>
      <c r="H24" s="75" t="s">
        <v>51</v>
      </c>
      <c r="I24" s="75">
        <v>12</v>
      </c>
      <c r="J24" s="75">
        <v>3.66</v>
      </c>
      <c r="K24" s="75">
        <v>3.8</v>
      </c>
      <c r="L24" s="75">
        <v>27.9</v>
      </c>
      <c r="M24" s="75">
        <v>24</v>
      </c>
      <c r="N24" s="90">
        <v>11.9</v>
      </c>
      <c r="O24" s="32">
        <f t="shared" si="0"/>
        <v>27.9</v>
      </c>
      <c r="P24" s="31">
        <f t="shared" si="1"/>
        <v>3.66</v>
      </c>
      <c r="Q24" s="33">
        <f t="shared" si="2"/>
        <v>13.876666666666667</v>
      </c>
      <c r="R24" s="11" t="s">
        <v>69</v>
      </c>
    </row>
    <row r="25" spans="1:18" ht="19.5" customHeight="1" thickBot="1">
      <c r="A25" s="25">
        <v>21</v>
      </c>
      <c r="B25" s="6" t="s">
        <v>42</v>
      </c>
      <c r="C25" s="102" t="s">
        <v>51</v>
      </c>
      <c r="D25" s="88" t="s">
        <v>51</v>
      </c>
      <c r="E25" s="88" t="s">
        <v>51</v>
      </c>
      <c r="F25" s="88" t="s">
        <v>51</v>
      </c>
      <c r="G25" s="88" t="s">
        <v>51</v>
      </c>
      <c r="H25" s="88" t="s">
        <v>51</v>
      </c>
      <c r="I25" s="88" t="s">
        <v>51</v>
      </c>
      <c r="J25" s="91">
        <v>1.52</v>
      </c>
      <c r="K25" s="88">
        <v>13.2</v>
      </c>
      <c r="L25" s="88">
        <v>2.25</v>
      </c>
      <c r="M25" s="88">
        <v>0.62</v>
      </c>
      <c r="N25" s="92">
        <v>3.9</v>
      </c>
      <c r="O25" s="42">
        <f t="shared" si="0"/>
        <v>13.2</v>
      </c>
      <c r="P25" s="41">
        <f t="shared" si="1"/>
        <v>0.62</v>
      </c>
      <c r="Q25" s="43">
        <f t="shared" si="2"/>
        <v>4.298</v>
      </c>
      <c r="R25" s="11" t="s">
        <v>75</v>
      </c>
    </row>
    <row r="26" spans="1:17" ht="19.5" customHeight="1">
      <c r="A26" s="20">
        <v>22</v>
      </c>
      <c r="B26" s="22" t="s">
        <v>11</v>
      </c>
      <c r="C26" s="93">
        <v>9</v>
      </c>
      <c r="D26" s="94">
        <v>7.75</v>
      </c>
      <c r="E26" s="94">
        <v>6.37</v>
      </c>
      <c r="F26" s="94">
        <v>7.51</v>
      </c>
      <c r="G26" s="94">
        <v>4.45</v>
      </c>
      <c r="H26" s="94">
        <v>5.44</v>
      </c>
      <c r="I26" s="94">
        <v>5.96</v>
      </c>
      <c r="J26" s="94">
        <v>7.24</v>
      </c>
      <c r="K26" s="94">
        <v>5.89</v>
      </c>
      <c r="L26" s="94">
        <v>5.51</v>
      </c>
      <c r="M26" s="94">
        <v>7.09</v>
      </c>
      <c r="N26" s="95">
        <v>11.08</v>
      </c>
      <c r="O26" s="28">
        <f t="shared" si="0"/>
        <v>11.08</v>
      </c>
      <c r="P26" s="27">
        <f t="shared" si="1"/>
        <v>4.45</v>
      </c>
      <c r="Q26" s="29">
        <f t="shared" si="2"/>
        <v>6.940833333333334</v>
      </c>
    </row>
    <row r="27" spans="1:18" ht="19.5" customHeight="1">
      <c r="A27" s="18">
        <v>23</v>
      </c>
      <c r="B27" s="23" t="s">
        <v>13</v>
      </c>
      <c r="C27" s="96" t="s">
        <v>51</v>
      </c>
      <c r="D27" s="75" t="s">
        <v>51</v>
      </c>
      <c r="E27" s="79" t="s">
        <v>51</v>
      </c>
      <c r="F27" s="75">
        <v>0.5018619137121624</v>
      </c>
      <c r="G27" s="75">
        <v>0.3692455398225559</v>
      </c>
      <c r="H27" s="75">
        <v>0</v>
      </c>
      <c r="I27" s="75">
        <v>0</v>
      </c>
      <c r="J27" s="75">
        <v>0</v>
      </c>
      <c r="K27" s="75">
        <v>0.3043876826932307</v>
      </c>
      <c r="L27" s="75">
        <v>1.0483618003545834</v>
      </c>
      <c r="M27" s="75">
        <v>0</v>
      </c>
      <c r="N27" s="90">
        <v>0.15322834492628876</v>
      </c>
      <c r="O27" s="32">
        <v>1.9336075032128388</v>
      </c>
      <c r="P27" s="31">
        <f t="shared" si="1"/>
        <v>0</v>
      </c>
      <c r="Q27" s="33">
        <f t="shared" si="2"/>
        <v>0.2641205868343135</v>
      </c>
      <c r="R27" s="11" t="s">
        <v>71</v>
      </c>
    </row>
    <row r="28" spans="1:18" ht="19.5" customHeight="1">
      <c r="A28" s="18">
        <v>24</v>
      </c>
      <c r="B28" s="23" t="s">
        <v>55</v>
      </c>
      <c r="C28" s="103" t="s">
        <v>51</v>
      </c>
      <c r="D28" s="75">
        <v>1.5</v>
      </c>
      <c r="E28" s="75">
        <v>0.7</v>
      </c>
      <c r="F28" s="75">
        <v>0.8</v>
      </c>
      <c r="G28" s="75">
        <v>1.1</v>
      </c>
      <c r="H28" s="104" t="s">
        <v>51</v>
      </c>
      <c r="I28" s="75">
        <v>5</v>
      </c>
      <c r="J28" s="75">
        <v>2.3</v>
      </c>
      <c r="K28" s="75">
        <v>4</v>
      </c>
      <c r="L28" s="75" t="s">
        <v>51</v>
      </c>
      <c r="M28" s="75">
        <v>11.4</v>
      </c>
      <c r="N28" s="87" t="s">
        <v>51</v>
      </c>
      <c r="O28" s="32">
        <f t="shared" si="0"/>
        <v>11.4</v>
      </c>
      <c r="P28" s="31">
        <f t="shared" si="1"/>
        <v>0.7</v>
      </c>
      <c r="Q28" s="33">
        <f t="shared" si="2"/>
        <v>3.3499999999999996</v>
      </c>
      <c r="R28" s="11" t="s">
        <v>72</v>
      </c>
    </row>
    <row r="29" spans="1:18" ht="19.5" customHeight="1" thickBot="1">
      <c r="A29" s="17">
        <v>25</v>
      </c>
      <c r="B29" s="26" t="s">
        <v>12</v>
      </c>
      <c r="C29" s="100" t="s">
        <v>51</v>
      </c>
      <c r="D29" s="68" t="s">
        <v>51</v>
      </c>
      <c r="E29" s="68" t="s">
        <v>51</v>
      </c>
      <c r="F29" s="68" t="s">
        <v>51</v>
      </c>
      <c r="G29" s="68" t="s">
        <v>51</v>
      </c>
      <c r="H29" s="68">
        <v>6.128140191346163</v>
      </c>
      <c r="I29" s="68">
        <v>2.09055410721967</v>
      </c>
      <c r="J29" s="68">
        <v>2.016769844611917</v>
      </c>
      <c r="K29" s="68">
        <v>2.361096403448098</v>
      </c>
      <c r="L29" s="68">
        <v>1.2448443216364025</v>
      </c>
      <c r="M29" s="68">
        <v>3.2523403027733684</v>
      </c>
      <c r="N29" s="101">
        <v>11.4614010827564</v>
      </c>
      <c r="O29" s="46">
        <f t="shared" si="0"/>
        <v>11.4614010827564</v>
      </c>
      <c r="P29" s="45">
        <f t="shared" si="1"/>
        <v>1.2448443216364025</v>
      </c>
      <c r="Q29" s="47">
        <f t="shared" si="2"/>
        <v>4.079306607684574</v>
      </c>
      <c r="R29" s="11" t="s">
        <v>73</v>
      </c>
    </row>
    <row r="30" spans="1:9" ht="19.5" customHeight="1">
      <c r="A30" s="12"/>
      <c r="B30" s="3"/>
      <c r="C30" s="11"/>
      <c r="D30" s="3"/>
      <c r="E30" s="3"/>
      <c r="F30" s="3"/>
      <c r="G30" s="3"/>
      <c r="H30" s="3"/>
      <c r="I30" s="3"/>
    </row>
    <row r="31" spans="1:9" ht="19.5" customHeight="1">
      <c r="A31" s="12"/>
      <c r="B31" s="3"/>
      <c r="C31" s="11"/>
      <c r="D31" s="3"/>
      <c r="E31" s="3"/>
      <c r="F31" s="3"/>
      <c r="G31" s="3"/>
      <c r="H31" s="3"/>
      <c r="I31" s="3"/>
    </row>
    <row r="32" spans="1:9" ht="19.5" customHeight="1">
      <c r="A32" s="11"/>
      <c r="B32" s="11"/>
      <c r="C32" s="11"/>
      <c r="D32" s="11"/>
      <c r="E32" s="11"/>
      <c r="F32" s="11"/>
      <c r="G32" s="11"/>
      <c r="H32" s="11"/>
      <c r="I32" s="11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9.5" customHeight="1">
      <c r="A61" s="1"/>
    </row>
    <row r="62" ht="19.5" customHeight="1">
      <c r="A62" s="1"/>
    </row>
    <row r="63" ht="19.5" customHeight="1">
      <c r="A63" s="1"/>
    </row>
    <row r="64" ht="19.5" customHeight="1">
      <c r="A64" s="1"/>
    </row>
    <row r="65" ht="19.5" customHeight="1">
      <c r="A65" s="1"/>
    </row>
    <row r="66" ht="19.5" customHeight="1">
      <c r="A66" s="1"/>
    </row>
    <row r="67" ht="19.5" customHeight="1">
      <c r="A67" s="1"/>
    </row>
    <row r="68" ht="19.5" customHeight="1">
      <c r="A68" s="1"/>
    </row>
    <row r="69" ht="19.5" customHeight="1">
      <c r="A69" s="1"/>
    </row>
    <row r="70" ht="19.5" customHeight="1">
      <c r="A70" s="1"/>
    </row>
    <row r="71" ht="19.5" customHeight="1">
      <c r="A71" s="1"/>
    </row>
    <row r="72" ht="19.5" customHeight="1">
      <c r="A72" s="1"/>
    </row>
    <row r="73" ht="19.5" customHeight="1">
      <c r="A73" s="1"/>
    </row>
    <row r="74" ht="19.5" customHeight="1">
      <c r="A74" s="1"/>
    </row>
    <row r="75" ht="19.5" customHeight="1">
      <c r="A75" s="1"/>
    </row>
    <row r="76" ht="19.5" customHeight="1">
      <c r="A76" s="1"/>
    </row>
    <row r="77" ht="19.5" customHeight="1">
      <c r="A77" s="1"/>
    </row>
    <row r="78" ht="19.5" customHeight="1">
      <c r="A78" s="1"/>
    </row>
    <row r="79" ht="19.5" customHeight="1">
      <c r="A79" s="1"/>
    </row>
    <row r="80" ht="19.5" customHeight="1">
      <c r="A80" s="1"/>
    </row>
    <row r="81" ht="19.5" customHeight="1">
      <c r="A81" s="1"/>
    </row>
    <row r="82" ht="19.5" customHeight="1">
      <c r="A82" s="1"/>
    </row>
    <row r="83" ht="19.5" customHeight="1">
      <c r="A83" s="1"/>
    </row>
    <row r="84" ht="19.5" customHeight="1">
      <c r="A84" s="1"/>
    </row>
    <row r="85" ht="19.5" customHeight="1">
      <c r="A85" s="1"/>
    </row>
    <row r="86" ht="19.5" customHeight="1">
      <c r="A86" s="1"/>
    </row>
    <row r="87" ht="19.5" customHeight="1">
      <c r="A87" s="1"/>
    </row>
    <row r="88" ht="19.5" customHeight="1">
      <c r="A88" s="1"/>
    </row>
    <row r="89" ht="19.5" customHeight="1">
      <c r="A89" s="1"/>
    </row>
    <row r="90" ht="19.5" customHeight="1">
      <c r="A90" s="1"/>
    </row>
    <row r="91" ht="19.5" customHeight="1">
      <c r="A91" s="1"/>
    </row>
    <row r="92" ht="19.5" customHeight="1">
      <c r="A92" s="1"/>
    </row>
    <row r="93" ht="19.5" customHeight="1">
      <c r="A93" s="1"/>
    </row>
    <row r="94" ht="19.5" customHeight="1">
      <c r="A94" s="1"/>
    </row>
    <row r="95" ht="19.5" customHeight="1">
      <c r="A95" s="1"/>
    </row>
    <row r="96" ht="19.5" customHeight="1">
      <c r="A96" s="1"/>
    </row>
    <row r="97" ht="19.5" customHeight="1">
      <c r="A97" s="1"/>
    </row>
    <row r="98" ht="19.5" customHeight="1">
      <c r="A98" s="1"/>
    </row>
    <row r="99" ht="19.5" customHeight="1">
      <c r="A99" s="1"/>
    </row>
    <row r="100" ht="19.5" customHeight="1">
      <c r="A100" s="1"/>
    </row>
    <row r="101" ht="19.5" customHeight="1">
      <c r="A101" s="1"/>
    </row>
    <row r="102" ht="19.5" customHeight="1">
      <c r="A102" s="1"/>
    </row>
    <row r="103" ht="19.5" customHeight="1">
      <c r="A103" s="1"/>
    </row>
    <row r="104" ht="19.5" customHeight="1">
      <c r="A104" s="1"/>
    </row>
    <row r="105" ht="19.5" customHeight="1">
      <c r="A105" s="1"/>
    </row>
    <row r="106" ht="19.5" customHeight="1">
      <c r="A106" s="1"/>
    </row>
    <row r="107" ht="19.5" customHeight="1">
      <c r="A107" s="1"/>
    </row>
    <row r="108" ht="19.5" customHeight="1">
      <c r="A108" s="1"/>
    </row>
    <row r="109" ht="19.5" customHeight="1">
      <c r="A109" s="1"/>
    </row>
    <row r="110" ht="19.5" customHeight="1">
      <c r="A110" s="1"/>
    </row>
    <row r="111" ht="19.5" customHeight="1">
      <c r="A111" s="1"/>
    </row>
    <row r="112" ht="19.5" customHeight="1">
      <c r="A112" s="1"/>
    </row>
    <row r="113" ht="19.5" customHeight="1">
      <c r="A113" s="1"/>
    </row>
    <row r="114" ht="19.5" customHeight="1">
      <c r="A114" s="1"/>
    </row>
    <row r="115" ht="19.5" customHeight="1">
      <c r="A115" s="1"/>
    </row>
    <row r="116" ht="19.5" customHeight="1">
      <c r="A116" s="1"/>
    </row>
    <row r="117" ht="19.5" customHeight="1">
      <c r="A117" s="1"/>
    </row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</sheetData>
  <printOptions/>
  <pageMargins left="0.74" right="0" top="0.15" bottom="0.31496062992125984" header="0" footer="0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7"/>
  <sheetViews>
    <sheetView tabSelected="1" view="pageBreakPreview" zoomScale="60" zoomScaleNormal="60" workbookViewId="0" topLeftCell="A1">
      <selection activeCell="J8" sqref="J8"/>
    </sheetView>
  </sheetViews>
  <sheetFormatPr defaultColWidth="9.00390625" defaultRowHeight="13.5"/>
  <cols>
    <col min="1" max="1" width="3.125" style="0" customWidth="1"/>
    <col min="2" max="2" width="11.00390625" style="0" customWidth="1"/>
    <col min="3" max="16" width="7.75390625" style="0" customWidth="1"/>
    <col min="18" max="28" width="7.75390625" style="0" customWidth="1"/>
  </cols>
  <sheetData>
    <row r="1" spans="2:6" ht="19.5" customHeight="1">
      <c r="B1" s="80" t="s">
        <v>74</v>
      </c>
      <c r="C1" s="81"/>
      <c r="D1" s="81"/>
      <c r="E1" s="81"/>
      <c r="F1" s="81"/>
    </row>
    <row r="2" spans="1:2" ht="19.5" customHeight="1">
      <c r="A2" s="2"/>
      <c r="B2" s="14" t="s">
        <v>65</v>
      </c>
    </row>
    <row r="3" ht="19.5" customHeight="1" thickBot="1">
      <c r="O3" s="1" t="s">
        <v>76</v>
      </c>
    </row>
    <row r="4" spans="1:17" ht="19.5" customHeight="1" thickBot="1">
      <c r="A4" s="13"/>
      <c r="B4" s="5" t="s">
        <v>2</v>
      </c>
      <c r="C4" s="9" t="s">
        <v>23</v>
      </c>
      <c r="D4" s="4" t="s">
        <v>24</v>
      </c>
      <c r="E4" s="4" t="s">
        <v>25</v>
      </c>
      <c r="F4" s="4" t="s">
        <v>26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10" t="s">
        <v>34</v>
      </c>
      <c r="O4" s="13" t="s">
        <v>35</v>
      </c>
      <c r="P4" s="4" t="s">
        <v>36</v>
      </c>
      <c r="Q4" s="5" t="s">
        <v>37</v>
      </c>
    </row>
    <row r="5" spans="1:17" ht="19.5" customHeight="1">
      <c r="A5" s="15">
        <v>1</v>
      </c>
      <c r="B5" s="22" t="s">
        <v>14</v>
      </c>
      <c r="C5" s="49">
        <v>0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3">
        <v>0</v>
      </c>
      <c r="O5" s="28">
        <f aca="true" t="shared" si="0" ref="O5:O29">MAX(C5:N5)</f>
        <v>0</v>
      </c>
      <c r="P5" s="27">
        <f aca="true" t="shared" si="1" ref="P5:P29">MIN(C5:N5)</f>
        <v>0</v>
      </c>
      <c r="Q5" s="29">
        <f aca="true" t="shared" si="2" ref="Q5:Q29">AVERAGE(C5:N5)</f>
        <v>0</v>
      </c>
    </row>
    <row r="6" spans="1:17" ht="19.5" customHeight="1">
      <c r="A6" s="18">
        <v>2</v>
      </c>
      <c r="B6" s="23" t="s">
        <v>59</v>
      </c>
      <c r="C6" s="30" t="s">
        <v>51</v>
      </c>
      <c r="D6" s="51">
        <v>0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2">
        <v>0</v>
      </c>
      <c r="O6" s="32">
        <f t="shared" si="0"/>
        <v>0</v>
      </c>
      <c r="P6" s="31">
        <f t="shared" si="1"/>
        <v>0</v>
      </c>
      <c r="Q6" s="33">
        <f t="shared" si="2"/>
        <v>0</v>
      </c>
    </row>
    <row r="7" spans="1:17" ht="19.5" customHeight="1">
      <c r="A7" s="16">
        <v>3</v>
      </c>
      <c r="B7" s="23" t="s">
        <v>3</v>
      </c>
      <c r="C7" s="30" t="s">
        <v>51</v>
      </c>
      <c r="D7" s="30" t="s">
        <v>51</v>
      </c>
      <c r="E7" s="51">
        <v>0</v>
      </c>
      <c r="F7" s="30" t="s">
        <v>51</v>
      </c>
      <c r="G7" s="51">
        <v>0</v>
      </c>
      <c r="H7" s="30" t="s">
        <v>51</v>
      </c>
      <c r="I7" s="51">
        <v>0</v>
      </c>
      <c r="J7" s="30" t="s">
        <v>51</v>
      </c>
      <c r="K7" s="30" t="s">
        <v>51</v>
      </c>
      <c r="L7" s="30" t="s">
        <v>51</v>
      </c>
      <c r="M7" s="51">
        <v>0</v>
      </c>
      <c r="N7" s="30" t="s">
        <v>51</v>
      </c>
      <c r="O7" s="32">
        <f t="shared" si="0"/>
        <v>0</v>
      </c>
      <c r="P7" s="31">
        <f t="shared" si="1"/>
        <v>0</v>
      </c>
      <c r="Q7" s="33">
        <f t="shared" si="2"/>
        <v>0</v>
      </c>
    </row>
    <row r="8" spans="1:17" ht="19.5" customHeight="1">
      <c r="A8" s="16">
        <v>4</v>
      </c>
      <c r="B8" s="23" t="s">
        <v>15</v>
      </c>
      <c r="C8" s="30" t="s">
        <v>51</v>
      </c>
      <c r="D8" s="30" t="s">
        <v>51</v>
      </c>
      <c r="E8" s="30" t="s">
        <v>51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2">
        <v>0</v>
      </c>
      <c r="O8" s="32">
        <f t="shared" si="0"/>
        <v>0</v>
      </c>
      <c r="P8" s="31">
        <f t="shared" si="1"/>
        <v>0</v>
      </c>
      <c r="Q8" s="33">
        <f t="shared" si="2"/>
        <v>0</v>
      </c>
    </row>
    <row r="9" spans="1:17" ht="19.5" customHeight="1" thickBot="1">
      <c r="A9" s="19">
        <v>5</v>
      </c>
      <c r="B9" s="7" t="s">
        <v>16</v>
      </c>
      <c r="C9" s="71">
        <v>60</v>
      </c>
      <c r="D9" s="54">
        <v>0</v>
      </c>
      <c r="E9" s="72">
        <v>40</v>
      </c>
      <c r="F9" s="54">
        <v>0</v>
      </c>
      <c r="G9" s="54">
        <v>0</v>
      </c>
      <c r="H9" s="54">
        <v>0</v>
      </c>
      <c r="I9" s="72">
        <v>50</v>
      </c>
      <c r="J9" s="54">
        <v>0</v>
      </c>
      <c r="K9" s="56">
        <v>25</v>
      </c>
      <c r="L9" s="54">
        <v>0</v>
      </c>
      <c r="M9" s="56">
        <v>20</v>
      </c>
      <c r="N9" s="55">
        <v>0</v>
      </c>
      <c r="O9" s="35">
        <f t="shared" si="0"/>
        <v>60</v>
      </c>
      <c r="P9" s="34">
        <f t="shared" si="1"/>
        <v>0</v>
      </c>
      <c r="Q9" s="36">
        <f t="shared" si="2"/>
        <v>16.25</v>
      </c>
    </row>
    <row r="10" spans="1:17" ht="19.5" customHeight="1">
      <c r="A10" s="24">
        <v>6</v>
      </c>
      <c r="B10" s="8" t="s">
        <v>5</v>
      </c>
      <c r="C10" s="57">
        <v>0</v>
      </c>
      <c r="D10" s="51">
        <v>0</v>
      </c>
      <c r="E10" s="51">
        <v>0</v>
      </c>
      <c r="F10" s="51">
        <v>0</v>
      </c>
      <c r="G10" s="51">
        <v>0</v>
      </c>
      <c r="H10" s="67">
        <v>40</v>
      </c>
      <c r="I10" s="51">
        <v>0</v>
      </c>
      <c r="J10" s="58">
        <v>20</v>
      </c>
      <c r="K10" s="51">
        <v>0</v>
      </c>
      <c r="L10" s="51">
        <v>0</v>
      </c>
      <c r="M10" s="51">
        <v>0</v>
      </c>
      <c r="N10" s="59">
        <v>25</v>
      </c>
      <c r="O10" s="39">
        <f t="shared" si="0"/>
        <v>40</v>
      </c>
      <c r="P10" s="38">
        <f t="shared" si="1"/>
        <v>0</v>
      </c>
      <c r="Q10" s="40">
        <f t="shared" si="2"/>
        <v>7.083333333333333</v>
      </c>
    </row>
    <row r="11" spans="1:18" ht="19.5" customHeight="1" thickBot="1">
      <c r="A11" s="25">
        <v>7</v>
      </c>
      <c r="B11" s="6" t="s">
        <v>6</v>
      </c>
      <c r="C11" s="30" t="s">
        <v>51</v>
      </c>
      <c r="D11" s="30" t="s">
        <v>51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2">
        <v>25</v>
      </c>
      <c r="O11" s="42">
        <f t="shared" si="0"/>
        <v>25</v>
      </c>
      <c r="P11" s="41">
        <f t="shared" si="1"/>
        <v>0</v>
      </c>
      <c r="Q11" s="43">
        <f t="shared" si="2"/>
        <v>2.5</v>
      </c>
      <c r="R11" s="11" t="s">
        <v>66</v>
      </c>
    </row>
    <row r="12" spans="1:17" ht="19.5" customHeight="1">
      <c r="A12" s="20">
        <v>8</v>
      </c>
      <c r="B12" s="22" t="s">
        <v>17</v>
      </c>
      <c r="C12" s="61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3">
        <v>0</v>
      </c>
      <c r="O12" s="28">
        <f t="shared" si="0"/>
        <v>0</v>
      </c>
      <c r="P12" s="27">
        <f t="shared" si="1"/>
        <v>0</v>
      </c>
      <c r="Q12" s="29">
        <f t="shared" si="2"/>
        <v>0</v>
      </c>
    </row>
    <row r="13" spans="1:18" ht="19.5" customHeight="1">
      <c r="A13" s="18">
        <v>9</v>
      </c>
      <c r="B13" s="23" t="s">
        <v>18</v>
      </c>
      <c r="C13" s="57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60">
        <v>0</v>
      </c>
      <c r="O13" s="32">
        <f t="shared" si="0"/>
        <v>0</v>
      </c>
      <c r="P13" s="31">
        <f t="shared" si="1"/>
        <v>0</v>
      </c>
      <c r="Q13" s="33">
        <f t="shared" si="2"/>
        <v>0</v>
      </c>
      <c r="R13" t="s">
        <v>67</v>
      </c>
    </row>
    <row r="14" spans="1:17" ht="19.5" customHeight="1">
      <c r="A14" s="18">
        <v>10</v>
      </c>
      <c r="B14" s="23" t="s">
        <v>19</v>
      </c>
      <c r="C14" s="57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60">
        <v>0</v>
      </c>
      <c r="O14" s="32">
        <f t="shared" si="0"/>
        <v>0</v>
      </c>
      <c r="P14" s="31">
        <f t="shared" si="1"/>
        <v>0</v>
      </c>
      <c r="Q14" s="33">
        <f t="shared" si="2"/>
        <v>0</v>
      </c>
    </row>
    <row r="15" spans="1:18" ht="19.5" customHeight="1">
      <c r="A15" s="18">
        <v>11</v>
      </c>
      <c r="B15" s="23" t="s">
        <v>60</v>
      </c>
      <c r="C15" s="57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60">
        <v>0</v>
      </c>
      <c r="O15" s="32">
        <f t="shared" si="0"/>
        <v>0</v>
      </c>
      <c r="P15" s="31">
        <f t="shared" si="1"/>
        <v>0</v>
      </c>
      <c r="Q15" s="33">
        <f t="shared" si="2"/>
        <v>0</v>
      </c>
      <c r="R15" t="s">
        <v>68</v>
      </c>
    </row>
    <row r="16" spans="1:17" ht="19.5" customHeight="1">
      <c r="A16" s="18">
        <v>12</v>
      </c>
      <c r="B16" s="23" t="s">
        <v>20</v>
      </c>
      <c r="C16" s="57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60">
        <v>0</v>
      </c>
      <c r="O16" s="32">
        <f t="shared" si="0"/>
        <v>0</v>
      </c>
      <c r="P16" s="31">
        <f t="shared" si="1"/>
        <v>0</v>
      </c>
      <c r="Q16" s="33">
        <f t="shared" si="2"/>
        <v>0</v>
      </c>
    </row>
    <row r="17" spans="1:17" ht="19.5" customHeight="1">
      <c r="A17" s="18">
        <v>13</v>
      </c>
      <c r="B17" s="23" t="s">
        <v>8</v>
      </c>
      <c r="C17" s="57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60">
        <v>0</v>
      </c>
      <c r="O17" s="32">
        <f t="shared" si="0"/>
        <v>0</v>
      </c>
      <c r="P17" s="31">
        <f t="shared" si="1"/>
        <v>0</v>
      </c>
      <c r="Q17" s="33">
        <f t="shared" si="2"/>
        <v>0</v>
      </c>
    </row>
    <row r="18" spans="1:17" ht="19.5" customHeight="1">
      <c r="A18" s="48">
        <v>14</v>
      </c>
      <c r="B18" s="23" t="s">
        <v>61</v>
      </c>
      <c r="C18" s="30" t="s">
        <v>51</v>
      </c>
      <c r="D18" s="30" t="s">
        <v>51</v>
      </c>
      <c r="E18" s="51">
        <v>0</v>
      </c>
      <c r="F18" s="30" t="s">
        <v>51</v>
      </c>
      <c r="G18" s="30" t="s">
        <v>51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60">
        <v>0</v>
      </c>
      <c r="O18" s="32">
        <f t="shared" si="0"/>
        <v>0</v>
      </c>
      <c r="P18" s="31">
        <f t="shared" si="1"/>
        <v>0</v>
      </c>
      <c r="Q18" s="33">
        <f t="shared" si="2"/>
        <v>0</v>
      </c>
    </row>
    <row r="19" spans="1:17" ht="19.5" customHeight="1">
      <c r="A19" s="18">
        <v>15</v>
      </c>
      <c r="B19" s="23" t="s">
        <v>21</v>
      </c>
      <c r="C19" s="57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60">
        <v>0</v>
      </c>
      <c r="O19" s="32">
        <f t="shared" si="0"/>
        <v>0</v>
      </c>
      <c r="P19" s="31">
        <f t="shared" si="1"/>
        <v>0</v>
      </c>
      <c r="Q19" s="33">
        <f t="shared" si="2"/>
        <v>0</v>
      </c>
    </row>
    <row r="20" spans="1:17" ht="19.5" customHeight="1" thickBot="1">
      <c r="A20" s="17">
        <v>16</v>
      </c>
      <c r="B20" s="26" t="s">
        <v>7</v>
      </c>
      <c r="C20" s="62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4">
        <v>0</v>
      </c>
      <c r="O20" s="46">
        <f t="shared" si="0"/>
        <v>0</v>
      </c>
      <c r="P20" s="45">
        <f t="shared" si="1"/>
        <v>0</v>
      </c>
      <c r="Q20" s="47">
        <f t="shared" si="2"/>
        <v>0</v>
      </c>
    </row>
    <row r="21" spans="1:18" ht="19.5" customHeight="1">
      <c r="A21" s="24">
        <v>17</v>
      </c>
      <c r="B21" s="8" t="s">
        <v>9</v>
      </c>
      <c r="C21" s="37" t="s">
        <v>51</v>
      </c>
      <c r="D21" s="37" t="s">
        <v>51</v>
      </c>
      <c r="E21" s="37" t="s">
        <v>51</v>
      </c>
      <c r="F21" s="37" t="s">
        <v>51</v>
      </c>
      <c r="G21" s="37" t="s">
        <v>51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60">
        <v>0</v>
      </c>
      <c r="O21" s="39">
        <f t="shared" si="0"/>
        <v>0</v>
      </c>
      <c r="P21" s="38">
        <f t="shared" si="1"/>
        <v>0</v>
      </c>
      <c r="Q21" s="40">
        <f t="shared" si="2"/>
        <v>0</v>
      </c>
      <c r="R21" s="82"/>
    </row>
    <row r="22" spans="1:17" ht="19.5" customHeight="1">
      <c r="A22" s="18">
        <v>18</v>
      </c>
      <c r="B22" s="23" t="s">
        <v>22</v>
      </c>
      <c r="C22" s="57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60">
        <v>0</v>
      </c>
      <c r="O22" s="32">
        <f t="shared" si="0"/>
        <v>0</v>
      </c>
      <c r="P22" s="31">
        <f t="shared" si="1"/>
        <v>0</v>
      </c>
      <c r="Q22" s="33">
        <f t="shared" si="2"/>
        <v>0</v>
      </c>
    </row>
    <row r="23" spans="1:18" ht="19.5" customHeight="1">
      <c r="A23" s="18">
        <v>19</v>
      </c>
      <c r="B23" s="23" t="s">
        <v>62</v>
      </c>
      <c r="C23" s="30" t="s">
        <v>51</v>
      </c>
      <c r="D23" s="67">
        <v>51.4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60">
        <v>25</v>
      </c>
      <c r="O23" s="32">
        <f t="shared" si="0"/>
        <v>51.4</v>
      </c>
      <c r="P23" s="31">
        <f t="shared" si="1"/>
        <v>0</v>
      </c>
      <c r="Q23" s="33">
        <f t="shared" si="2"/>
        <v>6.945454545454546</v>
      </c>
      <c r="R23" s="11" t="s">
        <v>70</v>
      </c>
    </row>
    <row r="24" spans="1:18" ht="19.5" customHeight="1">
      <c r="A24" s="18">
        <v>20</v>
      </c>
      <c r="B24" s="23" t="s">
        <v>10</v>
      </c>
      <c r="C24" s="30" t="s">
        <v>51</v>
      </c>
      <c r="D24" s="30" t="s">
        <v>51</v>
      </c>
      <c r="E24" s="30" t="s">
        <v>51</v>
      </c>
      <c r="F24" s="30" t="s">
        <v>51</v>
      </c>
      <c r="G24" s="30" t="s">
        <v>51</v>
      </c>
      <c r="H24" s="30" t="s">
        <v>51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84">
        <v>50</v>
      </c>
      <c r="O24" s="32">
        <f t="shared" si="0"/>
        <v>50</v>
      </c>
      <c r="P24" s="31">
        <f t="shared" si="1"/>
        <v>0</v>
      </c>
      <c r="Q24" s="33">
        <f t="shared" si="2"/>
        <v>8.333333333333334</v>
      </c>
      <c r="R24" s="11" t="s">
        <v>69</v>
      </c>
    </row>
    <row r="25" spans="1:18" ht="19.5" customHeight="1" thickBot="1">
      <c r="A25" s="25">
        <v>21</v>
      </c>
      <c r="B25" s="6" t="s">
        <v>63</v>
      </c>
      <c r="C25" s="46" t="s">
        <v>51</v>
      </c>
      <c r="D25" s="44" t="s">
        <v>51</v>
      </c>
      <c r="E25" s="44" t="s">
        <v>51</v>
      </c>
      <c r="F25" s="44" t="s">
        <v>51</v>
      </c>
      <c r="G25" s="44" t="s">
        <v>51</v>
      </c>
      <c r="H25" s="44" t="s">
        <v>51</v>
      </c>
      <c r="I25" s="44" t="s">
        <v>51</v>
      </c>
      <c r="J25" s="86">
        <v>69</v>
      </c>
      <c r="K25" s="63">
        <v>0</v>
      </c>
      <c r="L25" s="63">
        <v>0</v>
      </c>
      <c r="M25" s="63">
        <v>0</v>
      </c>
      <c r="N25" s="85">
        <v>50</v>
      </c>
      <c r="O25" s="42">
        <f t="shared" si="0"/>
        <v>69</v>
      </c>
      <c r="P25" s="41">
        <f t="shared" si="1"/>
        <v>0</v>
      </c>
      <c r="Q25" s="43">
        <f t="shared" si="2"/>
        <v>23.8</v>
      </c>
      <c r="R25" s="11" t="s">
        <v>75</v>
      </c>
    </row>
    <row r="26" spans="1:17" ht="19.5" customHeight="1">
      <c r="A26" s="20">
        <v>22</v>
      </c>
      <c r="B26" s="22" t="s">
        <v>11</v>
      </c>
      <c r="C26" s="66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60">
        <v>0</v>
      </c>
      <c r="O26" s="28">
        <f t="shared" si="0"/>
        <v>0</v>
      </c>
      <c r="P26" s="27">
        <f t="shared" si="1"/>
        <v>0</v>
      </c>
      <c r="Q26" s="29">
        <f t="shared" si="2"/>
        <v>0</v>
      </c>
    </row>
    <row r="27" spans="1:18" ht="19.5" customHeight="1">
      <c r="A27" s="18">
        <v>23</v>
      </c>
      <c r="B27" s="23" t="s">
        <v>13</v>
      </c>
      <c r="C27" s="37" t="s">
        <v>51</v>
      </c>
      <c r="D27" s="37" t="s">
        <v>51</v>
      </c>
      <c r="E27" s="67">
        <v>80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8">
        <v>20</v>
      </c>
      <c r="N27" s="83">
        <v>50</v>
      </c>
      <c r="O27" s="32">
        <f t="shared" si="0"/>
        <v>80</v>
      </c>
      <c r="P27" s="31">
        <f t="shared" si="1"/>
        <v>0</v>
      </c>
      <c r="Q27" s="33">
        <f t="shared" si="2"/>
        <v>15</v>
      </c>
      <c r="R27" s="11" t="s">
        <v>71</v>
      </c>
    </row>
    <row r="28" spans="1:18" ht="19.5" customHeight="1">
      <c r="A28" s="18">
        <v>24</v>
      </c>
      <c r="B28" s="23" t="s">
        <v>64</v>
      </c>
      <c r="C28" s="30" t="s">
        <v>51</v>
      </c>
      <c r="D28" s="31">
        <v>14.3</v>
      </c>
      <c r="E28" s="65">
        <v>0</v>
      </c>
      <c r="F28" s="65">
        <v>0</v>
      </c>
      <c r="G28" s="65">
        <v>0</v>
      </c>
      <c r="H28" s="30" t="s">
        <v>51</v>
      </c>
      <c r="I28" s="65">
        <v>0</v>
      </c>
      <c r="J28" s="65">
        <v>0</v>
      </c>
      <c r="K28" s="65">
        <v>0</v>
      </c>
      <c r="L28" s="30" t="s">
        <v>51</v>
      </c>
      <c r="M28" s="65">
        <v>0</v>
      </c>
      <c r="N28" s="30" t="s">
        <v>51</v>
      </c>
      <c r="O28" s="32">
        <f t="shared" si="0"/>
        <v>14.3</v>
      </c>
      <c r="P28" s="31">
        <f t="shared" si="1"/>
        <v>0</v>
      </c>
      <c r="Q28" s="33">
        <f t="shared" si="2"/>
        <v>1.7875</v>
      </c>
      <c r="R28" s="11" t="s">
        <v>72</v>
      </c>
    </row>
    <row r="29" spans="1:18" ht="19.5" customHeight="1" thickBot="1">
      <c r="A29" s="17">
        <v>25</v>
      </c>
      <c r="B29" s="26" t="s">
        <v>12</v>
      </c>
      <c r="C29" s="30" t="s">
        <v>51</v>
      </c>
      <c r="D29" s="30" t="s">
        <v>51</v>
      </c>
      <c r="E29" s="30" t="s">
        <v>51</v>
      </c>
      <c r="F29" s="30" t="s">
        <v>51</v>
      </c>
      <c r="G29" s="30" t="s">
        <v>51</v>
      </c>
      <c r="H29" s="69">
        <v>25</v>
      </c>
      <c r="I29" s="63">
        <v>0</v>
      </c>
      <c r="J29" s="63">
        <v>0</v>
      </c>
      <c r="K29" s="63">
        <v>0</v>
      </c>
      <c r="L29" s="69">
        <v>25</v>
      </c>
      <c r="M29" s="63">
        <v>0</v>
      </c>
      <c r="N29" s="70">
        <v>0</v>
      </c>
      <c r="O29" s="46">
        <f t="shared" si="0"/>
        <v>25</v>
      </c>
      <c r="P29" s="45">
        <f t="shared" si="1"/>
        <v>0</v>
      </c>
      <c r="Q29" s="47">
        <f t="shared" si="2"/>
        <v>7.142857142857143</v>
      </c>
      <c r="R29" s="11" t="s">
        <v>73</v>
      </c>
    </row>
    <row r="30" spans="1:9" ht="19.5" customHeight="1">
      <c r="A30" s="12"/>
      <c r="B30" s="3"/>
      <c r="C30" s="11"/>
      <c r="D30" s="3"/>
      <c r="E30" s="3"/>
      <c r="F30" s="3"/>
      <c r="G30" s="3"/>
      <c r="H30" s="3"/>
      <c r="I30" s="3"/>
    </row>
    <row r="31" spans="1:9" ht="19.5" customHeight="1">
      <c r="A31" s="12"/>
      <c r="B31" s="3"/>
      <c r="C31" s="11"/>
      <c r="D31" s="3"/>
      <c r="E31" s="3"/>
      <c r="F31" s="3"/>
      <c r="G31" s="3"/>
      <c r="H31" s="3"/>
      <c r="I31" s="3"/>
    </row>
    <row r="32" spans="1:14" ht="19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9.5" customHeight="1">
      <c r="A61" s="1"/>
    </row>
    <row r="62" ht="19.5" customHeight="1">
      <c r="A62" s="1"/>
    </row>
    <row r="63" ht="19.5" customHeight="1">
      <c r="A63" s="1"/>
    </row>
    <row r="64" ht="19.5" customHeight="1">
      <c r="A64" s="1"/>
    </row>
    <row r="65" ht="19.5" customHeight="1">
      <c r="A65" s="1"/>
    </row>
    <row r="66" ht="19.5" customHeight="1">
      <c r="A66" s="1"/>
    </row>
    <row r="67" ht="19.5" customHeight="1">
      <c r="A67" s="1"/>
    </row>
    <row r="68" ht="19.5" customHeight="1">
      <c r="A68" s="1"/>
    </row>
    <row r="69" ht="19.5" customHeight="1">
      <c r="A69" s="1"/>
    </row>
    <row r="70" ht="19.5" customHeight="1">
      <c r="A70" s="1"/>
    </row>
    <row r="71" ht="19.5" customHeight="1">
      <c r="A71" s="1"/>
    </row>
    <row r="72" ht="19.5" customHeight="1">
      <c r="A72" s="1"/>
    </row>
    <row r="73" ht="19.5" customHeight="1">
      <c r="A73" s="1"/>
    </row>
    <row r="74" ht="19.5" customHeight="1">
      <c r="A74" s="1"/>
    </row>
    <row r="75" ht="19.5" customHeight="1">
      <c r="A75" s="1"/>
    </row>
    <row r="76" ht="19.5" customHeight="1">
      <c r="A76" s="1"/>
    </row>
    <row r="77" ht="19.5" customHeight="1">
      <c r="A77" s="1"/>
    </row>
    <row r="78" ht="19.5" customHeight="1">
      <c r="A78" s="1"/>
    </row>
    <row r="79" ht="19.5" customHeight="1">
      <c r="A79" s="1"/>
    </row>
    <row r="80" ht="19.5" customHeight="1">
      <c r="A80" s="1"/>
    </row>
    <row r="81" ht="19.5" customHeight="1">
      <c r="A81" s="1"/>
    </row>
    <row r="82" ht="19.5" customHeight="1">
      <c r="A82" s="1"/>
    </row>
    <row r="83" ht="19.5" customHeight="1">
      <c r="A83" s="1"/>
    </row>
    <row r="84" ht="19.5" customHeight="1">
      <c r="A84" s="1"/>
    </row>
    <row r="85" ht="19.5" customHeight="1">
      <c r="A85" s="1"/>
    </row>
    <row r="86" ht="19.5" customHeight="1">
      <c r="A86" s="1"/>
    </row>
    <row r="87" ht="19.5" customHeight="1">
      <c r="A87" s="1"/>
    </row>
    <row r="88" ht="19.5" customHeight="1">
      <c r="A88" s="1"/>
    </row>
    <row r="89" ht="19.5" customHeight="1">
      <c r="A89" s="1"/>
    </row>
    <row r="90" ht="19.5" customHeight="1">
      <c r="A90" s="1"/>
    </row>
    <row r="91" ht="19.5" customHeight="1">
      <c r="A91" s="1"/>
    </row>
    <row r="92" ht="19.5" customHeight="1">
      <c r="A92" s="1"/>
    </row>
    <row r="93" ht="19.5" customHeight="1">
      <c r="A93" s="1"/>
    </row>
    <row r="94" ht="19.5" customHeight="1">
      <c r="A94" s="1"/>
    </row>
    <row r="95" ht="19.5" customHeight="1">
      <c r="A95" s="1"/>
    </row>
    <row r="96" ht="19.5" customHeight="1">
      <c r="A96" s="1"/>
    </row>
    <row r="97" ht="19.5" customHeight="1">
      <c r="A97" s="1"/>
    </row>
    <row r="98" ht="19.5" customHeight="1">
      <c r="A98" s="1"/>
    </row>
    <row r="99" ht="19.5" customHeight="1">
      <c r="A99" s="1"/>
    </row>
    <row r="100" ht="19.5" customHeight="1">
      <c r="A100" s="1"/>
    </row>
    <row r="101" ht="19.5" customHeight="1">
      <c r="A101" s="1"/>
    </row>
    <row r="102" ht="19.5" customHeight="1">
      <c r="A102" s="1"/>
    </row>
    <row r="103" ht="19.5" customHeight="1">
      <c r="A103" s="1"/>
    </row>
    <row r="104" ht="19.5" customHeight="1">
      <c r="A104" s="1"/>
    </row>
    <row r="105" ht="19.5" customHeight="1">
      <c r="A105" s="1"/>
    </row>
    <row r="106" ht="19.5" customHeight="1">
      <c r="A106" s="1"/>
    </row>
    <row r="107" ht="19.5" customHeight="1">
      <c r="A107" s="1"/>
    </row>
    <row r="108" ht="19.5" customHeight="1">
      <c r="A108" s="1"/>
    </row>
    <row r="109" ht="19.5" customHeight="1">
      <c r="A109" s="1"/>
    </row>
    <row r="110" ht="19.5" customHeight="1">
      <c r="A110" s="1"/>
    </row>
    <row r="111" ht="19.5" customHeight="1">
      <c r="A111" s="1"/>
    </row>
    <row r="112" ht="19.5" customHeight="1">
      <c r="A112" s="1"/>
    </row>
    <row r="113" ht="19.5" customHeight="1">
      <c r="A113" s="1"/>
    </row>
    <row r="114" ht="19.5" customHeight="1">
      <c r="A114" s="1"/>
    </row>
    <row r="115" ht="19.5" customHeight="1">
      <c r="A115" s="1"/>
    </row>
    <row r="116" ht="19.5" customHeight="1">
      <c r="A116" s="1"/>
    </row>
    <row r="117" ht="19.5" customHeight="1">
      <c r="A117" s="1"/>
    </row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</sheetData>
  <printOptions/>
  <pageMargins left="0.75" right="0.38" top="0.35" bottom="0.4" header="0.25" footer="0.2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7"/>
  <sheetViews>
    <sheetView view="pageBreakPreview" zoomScale="60" zoomScaleNormal="60" workbookViewId="0" topLeftCell="A1">
      <selection activeCell="E27" activeCellId="9" sqref="C9 E9 I9 H10 N24 D23 J25 N25 N27 E27"/>
    </sheetView>
  </sheetViews>
  <sheetFormatPr defaultColWidth="9.00390625" defaultRowHeight="13.5"/>
  <cols>
    <col min="1" max="1" width="3.125" style="0" customWidth="1"/>
    <col min="2" max="2" width="11.00390625" style="0" customWidth="1"/>
    <col min="3" max="16" width="7.75390625" style="0" customWidth="1"/>
    <col min="18" max="28" width="7.75390625" style="0" customWidth="1"/>
  </cols>
  <sheetData>
    <row r="1" spans="2:6" ht="19.5" customHeight="1">
      <c r="B1" s="80" t="s">
        <v>74</v>
      </c>
      <c r="C1" s="81"/>
      <c r="D1" s="81"/>
      <c r="E1" s="81"/>
      <c r="F1" s="81"/>
    </row>
    <row r="2" spans="1:2" ht="19.5" customHeight="1">
      <c r="A2" s="2"/>
      <c r="B2" s="14" t="s">
        <v>57</v>
      </c>
    </row>
    <row r="3" ht="19.5" customHeight="1" thickBot="1">
      <c r="O3" s="1" t="s">
        <v>58</v>
      </c>
    </row>
    <row r="4" spans="1:17" ht="19.5" customHeight="1" thickBot="1">
      <c r="A4" s="13"/>
      <c r="B4" s="5" t="s">
        <v>2</v>
      </c>
      <c r="C4" s="9" t="s">
        <v>23</v>
      </c>
      <c r="D4" s="4" t="s">
        <v>24</v>
      </c>
      <c r="E4" s="4" t="s">
        <v>25</v>
      </c>
      <c r="F4" s="4" t="s">
        <v>26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10" t="s">
        <v>34</v>
      </c>
      <c r="O4" s="13" t="s">
        <v>35</v>
      </c>
      <c r="P4" s="4" t="s">
        <v>36</v>
      </c>
      <c r="Q4" s="5" t="s">
        <v>37</v>
      </c>
    </row>
    <row r="5" spans="1:17" ht="19.5" customHeight="1">
      <c r="A5" s="15">
        <v>1</v>
      </c>
      <c r="B5" s="22" t="s">
        <v>14</v>
      </c>
      <c r="C5" s="93">
        <v>143.99889792562325</v>
      </c>
      <c r="D5" s="94">
        <v>133.8126032839595</v>
      </c>
      <c r="E5" s="94">
        <v>144.21637733753687</v>
      </c>
      <c r="F5" s="94">
        <v>154.20985793134307</v>
      </c>
      <c r="G5" s="94">
        <v>151.21804376670934</v>
      </c>
      <c r="H5" s="94">
        <v>151.15294793654286</v>
      </c>
      <c r="I5" s="94">
        <v>159.36349150439435</v>
      </c>
      <c r="J5" s="94">
        <v>157.43392398785963</v>
      </c>
      <c r="K5" s="94">
        <v>154.4471799331765</v>
      </c>
      <c r="L5" s="94">
        <v>148.91923339931574</v>
      </c>
      <c r="M5" s="94">
        <v>152.36074320169763</v>
      </c>
      <c r="N5" s="95">
        <v>153.74481388654712</v>
      </c>
      <c r="O5" s="28">
        <f>MAX(C5:N5)</f>
        <v>159.36349150439435</v>
      </c>
      <c r="P5" s="27">
        <f>MIN(C5:N5)</f>
        <v>133.8126032839595</v>
      </c>
      <c r="Q5" s="29">
        <f>AVERAGE(C5:N5)</f>
        <v>150.40650950789217</v>
      </c>
    </row>
    <row r="6" spans="1:17" ht="19.5" customHeight="1">
      <c r="A6" s="18">
        <v>2</v>
      </c>
      <c r="B6" s="23" t="s">
        <v>4</v>
      </c>
      <c r="C6" s="96" t="s">
        <v>51</v>
      </c>
      <c r="D6" s="75">
        <v>57.37</v>
      </c>
      <c r="E6" s="75">
        <v>98.4</v>
      </c>
      <c r="F6" s="75">
        <v>76.44</v>
      </c>
      <c r="G6" s="75">
        <v>97.2</v>
      </c>
      <c r="H6" s="75">
        <v>80.04</v>
      </c>
      <c r="I6" s="75">
        <v>80.35</v>
      </c>
      <c r="J6" s="75">
        <v>106.32</v>
      </c>
      <c r="K6" s="75">
        <v>89.3</v>
      </c>
      <c r="L6" s="75">
        <v>80.44</v>
      </c>
      <c r="M6" s="75">
        <v>103.83</v>
      </c>
      <c r="N6" s="87">
        <v>82.44</v>
      </c>
      <c r="O6" s="32">
        <f aca="true" t="shared" si="0" ref="O6:O29">MAX(C6:N6)</f>
        <v>106.32</v>
      </c>
      <c r="P6" s="31">
        <f aca="true" t="shared" si="1" ref="P6:P29">MIN(C6:N6)</f>
        <v>57.37</v>
      </c>
      <c r="Q6" s="33">
        <f aca="true" t="shared" si="2" ref="Q6:Q29">AVERAGE(C6:N6)</f>
        <v>86.55727272727273</v>
      </c>
    </row>
    <row r="7" spans="1:17" ht="19.5" customHeight="1">
      <c r="A7" s="16">
        <v>3</v>
      </c>
      <c r="B7" s="23" t="s">
        <v>3</v>
      </c>
      <c r="C7" s="96" t="s">
        <v>51</v>
      </c>
      <c r="D7" s="96" t="s">
        <v>51</v>
      </c>
      <c r="E7" s="75">
        <v>62.58</v>
      </c>
      <c r="F7" s="96" t="s">
        <v>51</v>
      </c>
      <c r="G7" s="75">
        <v>58.09</v>
      </c>
      <c r="H7" s="96" t="s">
        <v>51</v>
      </c>
      <c r="I7" s="75">
        <v>42.83</v>
      </c>
      <c r="J7" s="96" t="s">
        <v>51</v>
      </c>
      <c r="K7" s="96" t="s">
        <v>51</v>
      </c>
      <c r="L7" s="96" t="s">
        <v>51</v>
      </c>
      <c r="M7" s="75">
        <v>53.2</v>
      </c>
      <c r="N7" s="96" t="s">
        <v>51</v>
      </c>
      <c r="O7" s="32">
        <f t="shared" si="0"/>
        <v>62.58</v>
      </c>
      <c r="P7" s="31">
        <f t="shared" si="1"/>
        <v>42.83</v>
      </c>
      <c r="Q7" s="33">
        <f t="shared" si="2"/>
        <v>54.175</v>
      </c>
    </row>
    <row r="8" spans="1:17" ht="19.5" customHeight="1">
      <c r="A8" s="16">
        <v>4</v>
      </c>
      <c r="B8" s="23" t="s">
        <v>15</v>
      </c>
      <c r="C8" s="96" t="s">
        <v>51</v>
      </c>
      <c r="D8" s="96" t="s">
        <v>51</v>
      </c>
      <c r="E8" s="96" t="s">
        <v>51</v>
      </c>
      <c r="F8" s="75">
        <v>90.75259092319399</v>
      </c>
      <c r="G8" s="75">
        <v>149.035398454225</v>
      </c>
      <c r="H8" s="75">
        <v>105.34425647391576</v>
      </c>
      <c r="I8" s="75">
        <v>114.3120267810169</v>
      </c>
      <c r="J8" s="75">
        <v>159.06595829326798</v>
      </c>
      <c r="K8" s="75">
        <v>132.6039897778603</v>
      </c>
      <c r="L8" s="75">
        <v>126.85480763111255</v>
      </c>
      <c r="M8" s="75">
        <v>167.44439474846564</v>
      </c>
      <c r="N8" s="87">
        <v>133.93822324961684</v>
      </c>
      <c r="O8" s="32">
        <f t="shared" si="0"/>
        <v>167.44439474846564</v>
      </c>
      <c r="P8" s="31">
        <f t="shared" si="1"/>
        <v>90.75259092319399</v>
      </c>
      <c r="Q8" s="33">
        <f t="shared" si="2"/>
        <v>131.03907181474165</v>
      </c>
    </row>
    <row r="9" spans="1:17" ht="19.5" customHeight="1" thickBot="1">
      <c r="A9" s="19">
        <v>5</v>
      </c>
      <c r="B9" s="7" t="s">
        <v>16</v>
      </c>
      <c r="C9" s="76">
        <v>20.46</v>
      </c>
      <c r="D9" s="73">
        <v>34</v>
      </c>
      <c r="E9" s="77">
        <v>29.89</v>
      </c>
      <c r="F9" s="73">
        <v>37.93</v>
      </c>
      <c r="G9" s="73">
        <v>55.23</v>
      </c>
      <c r="H9" s="73">
        <v>31.32</v>
      </c>
      <c r="I9" s="77">
        <v>21.65</v>
      </c>
      <c r="J9" s="73">
        <v>51.38</v>
      </c>
      <c r="K9" s="73">
        <v>29.99</v>
      </c>
      <c r="L9" s="73">
        <v>37.28</v>
      </c>
      <c r="M9" s="73">
        <v>34.72</v>
      </c>
      <c r="N9" s="97">
        <v>38.16</v>
      </c>
      <c r="O9" s="35">
        <f t="shared" si="0"/>
        <v>55.23</v>
      </c>
      <c r="P9" s="34">
        <f t="shared" si="1"/>
        <v>20.46</v>
      </c>
      <c r="Q9" s="36">
        <f t="shared" si="2"/>
        <v>35.1675</v>
      </c>
    </row>
    <row r="10" spans="1:17" ht="19.5" customHeight="1">
      <c r="A10" s="24">
        <v>6</v>
      </c>
      <c r="B10" s="8" t="s">
        <v>5</v>
      </c>
      <c r="C10" s="98">
        <v>99.4</v>
      </c>
      <c r="D10" s="74">
        <v>69.8</v>
      </c>
      <c r="E10" s="74">
        <v>97.4</v>
      </c>
      <c r="F10" s="74">
        <v>98.4</v>
      </c>
      <c r="G10" s="74">
        <v>119.5</v>
      </c>
      <c r="H10" s="78">
        <v>41.9</v>
      </c>
      <c r="I10" s="74">
        <v>88.8</v>
      </c>
      <c r="J10" s="74">
        <v>73.8</v>
      </c>
      <c r="K10" s="74">
        <v>92.7</v>
      </c>
      <c r="L10" s="74">
        <v>103.1</v>
      </c>
      <c r="M10" s="74">
        <v>128</v>
      </c>
      <c r="N10" s="99">
        <v>32.8</v>
      </c>
      <c r="O10" s="39">
        <f t="shared" si="0"/>
        <v>128</v>
      </c>
      <c r="P10" s="38">
        <f t="shared" si="1"/>
        <v>32.8</v>
      </c>
      <c r="Q10" s="40">
        <f t="shared" si="2"/>
        <v>87.13333333333333</v>
      </c>
    </row>
    <row r="11" spans="1:18" ht="19.5" customHeight="1" thickBot="1">
      <c r="A11" s="25">
        <v>7</v>
      </c>
      <c r="B11" s="6" t="s">
        <v>6</v>
      </c>
      <c r="C11" s="96" t="s">
        <v>51</v>
      </c>
      <c r="D11" s="96" t="s">
        <v>51</v>
      </c>
      <c r="E11" s="88">
        <v>44.07</v>
      </c>
      <c r="F11" s="88">
        <v>61.07</v>
      </c>
      <c r="G11" s="88">
        <v>46.58</v>
      </c>
      <c r="H11" s="88">
        <v>42.04</v>
      </c>
      <c r="I11" s="88">
        <v>63.73</v>
      </c>
      <c r="J11" s="88">
        <v>44.41</v>
      </c>
      <c r="K11" s="88">
        <v>46.59</v>
      </c>
      <c r="L11" s="88">
        <v>57.96</v>
      </c>
      <c r="M11" s="88">
        <v>45.46</v>
      </c>
      <c r="N11" s="89">
        <v>54.85</v>
      </c>
      <c r="O11" s="42">
        <f t="shared" si="0"/>
        <v>63.73</v>
      </c>
      <c r="P11" s="41">
        <f t="shared" si="1"/>
        <v>42.04</v>
      </c>
      <c r="Q11" s="43">
        <f t="shared" si="2"/>
        <v>50.676</v>
      </c>
      <c r="R11" s="11" t="s">
        <v>66</v>
      </c>
    </row>
    <row r="12" spans="1:17" ht="19.5" customHeight="1">
      <c r="A12" s="20">
        <v>8</v>
      </c>
      <c r="B12" s="22" t="s">
        <v>17</v>
      </c>
      <c r="C12" s="93">
        <v>50.5</v>
      </c>
      <c r="D12" s="94">
        <v>39.47</v>
      </c>
      <c r="E12" s="94">
        <v>50.74</v>
      </c>
      <c r="F12" s="94">
        <v>37.7</v>
      </c>
      <c r="G12" s="94">
        <v>44.88</v>
      </c>
      <c r="H12" s="94">
        <v>40.44</v>
      </c>
      <c r="I12" s="94">
        <v>41.5</v>
      </c>
      <c r="J12" s="94">
        <v>43.87</v>
      </c>
      <c r="K12" s="94">
        <v>45.22</v>
      </c>
      <c r="L12" s="94">
        <v>40</v>
      </c>
      <c r="M12" s="94">
        <v>45.97</v>
      </c>
      <c r="N12" s="95">
        <v>42.89</v>
      </c>
      <c r="O12" s="28">
        <f t="shared" si="0"/>
        <v>50.74</v>
      </c>
      <c r="P12" s="27">
        <f t="shared" si="1"/>
        <v>37.7</v>
      </c>
      <c r="Q12" s="29">
        <f t="shared" si="2"/>
        <v>43.598333333333336</v>
      </c>
    </row>
    <row r="13" spans="1:18" ht="19.5" customHeight="1">
      <c r="A13" s="18">
        <v>9</v>
      </c>
      <c r="B13" s="23" t="s">
        <v>18</v>
      </c>
      <c r="C13" s="96">
        <v>53.8383</v>
      </c>
      <c r="D13" s="75">
        <v>37.3127</v>
      </c>
      <c r="E13" s="75">
        <v>49.741</v>
      </c>
      <c r="F13" s="75">
        <v>41.7471</v>
      </c>
      <c r="G13" s="75">
        <v>46.7179</v>
      </c>
      <c r="H13" s="75">
        <v>40.6604</v>
      </c>
      <c r="I13" s="75">
        <v>36.8642</v>
      </c>
      <c r="J13" s="75">
        <v>48.0099</v>
      </c>
      <c r="K13" s="75">
        <v>41.7345</v>
      </c>
      <c r="L13" s="75">
        <v>38.7</v>
      </c>
      <c r="M13" s="75">
        <v>47.5932</v>
      </c>
      <c r="N13" s="87">
        <v>46.0775</v>
      </c>
      <c r="O13" s="32">
        <f t="shared" si="0"/>
        <v>53.8383</v>
      </c>
      <c r="P13" s="31">
        <f t="shared" si="1"/>
        <v>36.8642</v>
      </c>
      <c r="Q13" s="33">
        <f t="shared" si="2"/>
        <v>44.083058333333334</v>
      </c>
      <c r="R13" t="s">
        <v>67</v>
      </c>
    </row>
    <row r="14" spans="1:17" ht="19.5" customHeight="1">
      <c r="A14" s="18">
        <v>10</v>
      </c>
      <c r="B14" s="23" t="s">
        <v>19</v>
      </c>
      <c r="C14" s="96">
        <v>51.93079934747145</v>
      </c>
      <c r="D14" s="75">
        <v>32.19119114440125</v>
      </c>
      <c r="E14" s="75">
        <v>113.14807451206369</v>
      </c>
      <c r="F14" s="75">
        <v>116.8287217998255</v>
      </c>
      <c r="G14" s="75">
        <v>158.68920734908133</v>
      </c>
      <c r="H14" s="75">
        <v>142.98146019024182</v>
      </c>
      <c r="I14" s="75">
        <v>89.69939648038306</v>
      </c>
      <c r="J14" s="75">
        <v>114.37161386301602</v>
      </c>
      <c r="K14" s="75">
        <v>105.33243636363636</v>
      </c>
      <c r="L14" s="75">
        <v>94.13017660377358</v>
      </c>
      <c r="M14" s="75">
        <v>117.47988261329382</v>
      </c>
      <c r="N14" s="87">
        <v>99.24086864031628</v>
      </c>
      <c r="O14" s="32">
        <f t="shared" si="0"/>
        <v>158.68920734908133</v>
      </c>
      <c r="P14" s="31">
        <f t="shared" si="1"/>
        <v>32.19119114440125</v>
      </c>
      <c r="Q14" s="33">
        <f t="shared" si="2"/>
        <v>103.00198574229199</v>
      </c>
    </row>
    <row r="15" spans="1:18" ht="19.5" customHeight="1">
      <c r="A15" s="18">
        <v>11</v>
      </c>
      <c r="B15" s="23" t="s">
        <v>52</v>
      </c>
      <c r="C15" s="96">
        <v>61.4</v>
      </c>
      <c r="D15" s="75">
        <v>34.08</v>
      </c>
      <c r="E15" s="75">
        <v>47.5</v>
      </c>
      <c r="F15" s="75">
        <v>46.39</v>
      </c>
      <c r="G15" s="75">
        <v>53.93</v>
      </c>
      <c r="H15" s="75">
        <v>40.98</v>
      </c>
      <c r="I15" s="75">
        <v>44.42</v>
      </c>
      <c r="J15" s="75">
        <v>53.02</v>
      </c>
      <c r="K15" s="75">
        <v>40.75</v>
      </c>
      <c r="L15" s="75">
        <v>37.34</v>
      </c>
      <c r="M15" s="75">
        <v>48.33</v>
      </c>
      <c r="N15" s="87">
        <v>42.26</v>
      </c>
      <c r="O15" s="32">
        <f t="shared" si="0"/>
        <v>61.4</v>
      </c>
      <c r="P15" s="31">
        <f t="shared" si="1"/>
        <v>34.08</v>
      </c>
      <c r="Q15" s="33">
        <f t="shared" si="2"/>
        <v>45.866666666666674</v>
      </c>
      <c r="R15" t="s">
        <v>68</v>
      </c>
    </row>
    <row r="16" spans="1:17" ht="19.5" customHeight="1">
      <c r="A16" s="18">
        <v>12</v>
      </c>
      <c r="B16" s="23" t="s">
        <v>20</v>
      </c>
      <c r="C16" s="96">
        <v>71.6</v>
      </c>
      <c r="D16" s="75">
        <v>36.5</v>
      </c>
      <c r="E16" s="75">
        <v>45.6</v>
      </c>
      <c r="F16" s="75">
        <v>44.5</v>
      </c>
      <c r="G16" s="75">
        <v>50.1</v>
      </c>
      <c r="H16" s="75">
        <v>56.1</v>
      </c>
      <c r="I16" s="75">
        <v>58.3</v>
      </c>
      <c r="J16" s="75">
        <v>60.3</v>
      </c>
      <c r="K16" s="75">
        <v>45.7</v>
      </c>
      <c r="L16" s="75">
        <v>42.9</v>
      </c>
      <c r="M16" s="75">
        <v>51.6</v>
      </c>
      <c r="N16" s="87">
        <v>49.7</v>
      </c>
      <c r="O16" s="32">
        <f t="shared" si="0"/>
        <v>71.6</v>
      </c>
      <c r="P16" s="31">
        <f t="shared" si="1"/>
        <v>36.5</v>
      </c>
      <c r="Q16" s="33">
        <f t="shared" si="2"/>
        <v>51.074999999999996</v>
      </c>
    </row>
    <row r="17" spans="1:17" ht="19.5" customHeight="1">
      <c r="A17" s="18">
        <v>13</v>
      </c>
      <c r="B17" s="23" t="s">
        <v>8</v>
      </c>
      <c r="C17" s="96">
        <v>65.29</v>
      </c>
      <c r="D17" s="75">
        <v>40.7</v>
      </c>
      <c r="E17" s="75">
        <v>56.41</v>
      </c>
      <c r="F17" s="75">
        <v>47.51</v>
      </c>
      <c r="G17" s="75">
        <v>60.56</v>
      </c>
      <c r="H17" s="75">
        <v>49.09</v>
      </c>
      <c r="I17" s="75">
        <v>49.26</v>
      </c>
      <c r="J17" s="75">
        <v>62.43</v>
      </c>
      <c r="K17" s="75">
        <v>44.72</v>
      </c>
      <c r="L17" s="75">
        <v>40.01</v>
      </c>
      <c r="M17" s="75">
        <v>51.42</v>
      </c>
      <c r="N17" s="87">
        <v>48.72</v>
      </c>
      <c r="O17" s="32">
        <f t="shared" si="0"/>
        <v>65.29</v>
      </c>
      <c r="P17" s="31">
        <f t="shared" si="1"/>
        <v>40.01</v>
      </c>
      <c r="Q17" s="33">
        <f t="shared" si="2"/>
        <v>51.343333333333334</v>
      </c>
    </row>
    <row r="18" spans="1:17" ht="19.5" customHeight="1">
      <c r="A18" s="48">
        <v>14</v>
      </c>
      <c r="B18" s="23" t="s">
        <v>0</v>
      </c>
      <c r="C18" s="96" t="s">
        <v>51</v>
      </c>
      <c r="D18" s="96" t="s">
        <v>51</v>
      </c>
      <c r="E18" s="75">
        <v>53.2609</v>
      </c>
      <c r="F18" s="96" t="s">
        <v>51</v>
      </c>
      <c r="G18" s="96" t="s">
        <v>51</v>
      </c>
      <c r="H18" s="75">
        <v>44.8265</v>
      </c>
      <c r="I18" s="75">
        <v>45.56</v>
      </c>
      <c r="J18" s="75">
        <v>54.2079</v>
      </c>
      <c r="K18" s="75">
        <v>43.36</v>
      </c>
      <c r="L18" s="75">
        <v>43.070800000000006</v>
      </c>
      <c r="M18" s="75">
        <v>52.33160000000001</v>
      </c>
      <c r="N18" s="87">
        <v>45.2288</v>
      </c>
      <c r="O18" s="32">
        <f t="shared" si="0"/>
        <v>54.2079</v>
      </c>
      <c r="P18" s="31">
        <f t="shared" si="1"/>
        <v>43.070800000000006</v>
      </c>
      <c r="Q18" s="33">
        <f t="shared" si="2"/>
        <v>47.7308125</v>
      </c>
    </row>
    <row r="19" spans="1:17" ht="19.5" customHeight="1">
      <c r="A19" s="18">
        <v>15</v>
      </c>
      <c r="B19" s="23" t="s">
        <v>21</v>
      </c>
      <c r="C19" s="96">
        <v>54.72</v>
      </c>
      <c r="D19" s="75">
        <v>36</v>
      </c>
      <c r="E19" s="75">
        <v>50.4</v>
      </c>
      <c r="F19" s="75">
        <v>40.32</v>
      </c>
      <c r="G19" s="75">
        <v>50.4</v>
      </c>
      <c r="H19" s="75">
        <v>40.32</v>
      </c>
      <c r="I19" s="75">
        <v>40.32</v>
      </c>
      <c r="J19" s="75">
        <v>50.4</v>
      </c>
      <c r="K19" s="75">
        <v>41.76</v>
      </c>
      <c r="L19" s="75">
        <v>38.88</v>
      </c>
      <c r="M19" s="75">
        <v>50.4</v>
      </c>
      <c r="N19" s="87">
        <v>40.32</v>
      </c>
      <c r="O19" s="32">
        <f t="shared" si="0"/>
        <v>54.72</v>
      </c>
      <c r="P19" s="31">
        <f t="shared" si="1"/>
        <v>36</v>
      </c>
      <c r="Q19" s="33">
        <f t="shared" si="2"/>
        <v>44.52</v>
      </c>
    </row>
    <row r="20" spans="1:17" ht="19.5" customHeight="1" thickBot="1">
      <c r="A20" s="17">
        <v>16</v>
      </c>
      <c r="B20" s="26" t="s">
        <v>7</v>
      </c>
      <c r="C20" s="100">
        <v>47.81</v>
      </c>
      <c r="D20" s="68">
        <v>35</v>
      </c>
      <c r="E20" s="68">
        <v>53.37</v>
      </c>
      <c r="F20" s="68">
        <v>43.1</v>
      </c>
      <c r="G20" s="68">
        <v>48.49</v>
      </c>
      <c r="H20" s="68">
        <v>41.02</v>
      </c>
      <c r="I20" s="68">
        <v>40.61</v>
      </c>
      <c r="J20" s="68">
        <v>48.59</v>
      </c>
      <c r="K20" s="68">
        <v>46.67</v>
      </c>
      <c r="L20" s="68">
        <v>43.23</v>
      </c>
      <c r="M20" s="68">
        <v>49.57</v>
      </c>
      <c r="N20" s="101">
        <v>42.77</v>
      </c>
      <c r="O20" s="46">
        <f t="shared" si="0"/>
        <v>53.37</v>
      </c>
      <c r="P20" s="45">
        <f t="shared" si="1"/>
        <v>35</v>
      </c>
      <c r="Q20" s="47">
        <f t="shared" si="2"/>
        <v>45.01916666666667</v>
      </c>
    </row>
    <row r="21" spans="1:18" ht="19.5" customHeight="1">
      <c r="A21" s="24">
        <v>17</v>
      </c>
      <c r="B21" s="8" t="s">
        <v>9</v>
      </c>
      <c r="C21" s="96" t="s">
        <v>51</v>
      </c>
      <c r="D21" s="96" t="s">
        <v>51</v>
      </c>
      <c r="E21" s="96" t="s">
        <v>51</v>
      </c>
      <c r="F21" s="96" t="s">
        <v>51</v>
      </c>
      <c r="G21" s="96" t="s">
        <v>51</v>
      </c>
      <c r="H21" s="74">
        <v>39.36395282127289</v>
      </c>
      <c r="I21" s="74">
        <v>31.141141880341884</v>
      </c>
      <c r="J21" s="74">
        <v>21.210602081429716</v>
      </c>
      <c r="K21" s="74">
        <v>45.57487352599908</v>
      </c>
      <c r="L21" s="74">
        <v>31.636921309035536</v>
      </c>
      <c r="M21" s="74">
        <v>36.2215769058468</v>
      </c>
      <c r="N21" s="99">
        <v>37.39478458746335</v>
      </c>
      <c r="O21" s="39">
        <f t="shared" si="0"/>
        <v>45.57487352599908</v>
      </c>
      <c r="P21" s="38">
        <f t="shared" si="1"/>
        <v>21.210602081429716</v>
      </c>
      <c r="Q21" s="40">
        <f t="shared" si="2"/>
        <v>34.649121873055606</v>
      </c>
      <c r="R21" s="82"/>
    </row>
    <row r="22" spans="1:17" ht="19.5" customHeight="1">
      <c r="A22" s="18">
        <v>18</v>
      </c>
      <c r="B22" s="23" t="s">
        <v>22</v>
      </c>
      <c r="C22" s="96">
        <v>25.09181208053691</v>
      </c>
      <c r="D22" s="75">
        <v>43.360067114093965</v>
      </c>
      <c r="E22" s="75">
        <v>40.40057046979866</v>
      </c>
      <c r="F22" s="75">
        <v>49.829664429530204</v>
      </c>
      <c r="G22" s="75">
        <v>40.16459731543624</v>
      </c>
      <c r="H22" s="75">
        <v>39.69461744966443</v>
      </c>
      <c r="I22" s="75">
        <v>51.08818791946309</v>
      </c>
      <c r="J22" s="75">
        <v>34.186610738255034</v>
      </c>
      <c r="K22" s="75">
        <v>39.98761744966443</v>
      </c>
      <c r="L22" s="75">
        <v>49.593691275167785</v>
      </c>
      <c r="M22" s="75">
        <v>39.908959731543625</v>
      </c>
      <c r="N22" s="87">
        <v>50.57691275167785</v>
      </c>
      <c r="O22" s="32">
        <f t="shared" si="0"/>
        <v>51.08818791946309</v>
      </c>
      <c r="P22" s="31">
        <f t="shared" si="1"/>
        <v>25.09181208053691</v>
      </c>
      <c r="Q22" s="33">
        <f t="shared" si="2"/>
        <v>41.99027572706935</v>
      </c>
    </row>
    <row r="23" spans="1:18" ht="19.5" customHeight="1">
      <c r="A23" s="18">
        <v>19</v>
      </c>
      <c r="B23" s="23" t="s">
        <v>54</v>
      </c>
      <c r="C23" s="96" t="s">
        <v>51</v>
      </c>
      <c r="D23" s="79">
        <v>20.21</v>
      </c>
      <c r="E23" s="75">
        <v>46.07</v>
      </c>
      <c r="F23" s="75">
        <v>41.89</v>
      </c>
      <c r="G23" s="75">
        <v>43.93</v>
      </c>
      <c r="H23" s="75">
        <v>43.14</v>
      </c>
      <c r="I23" s="75">
        <v>42.13</v>
      </c>
      <c r="J23" s="75">
        <v>40.36</v>
      </c>
      <c r="K23" s="75">
        <v>40.96</v>
      </c>
      <c r="L23" s="75">
        <v>59.47</v>
      </c>
      <c r="M23" s="75">
        <v>49.82</v>
      </c>
      <c r="N23" s="87">
        <v>37.25</v>
      </c>
      <c r="O23" s="32">
        <f t="shared" si="0"/>
        <v>59.47</v>
      </c>
      <c r="P23" s="31">
        <f t="shared" si="1"/>
        <v>20.21</v>
      </c>
      <c r="Q23" s="33">
        <f t="shared" si="2"/>
        <v>42.29363636363636</v>
      </c>
      <c r="R23" s="11" t="s">
        <v>70</v>
      </c>
    </row>
    <row r="24" spans="1:18" ht="19.5" customHeight="1">
      <c r="A24" s="18">
        <v>20</v>
      </c>
      <c r="B24" s="23" t="s">
        <v>10</v>
      </c>
      <c r="C24" s="96" t="s">
        <v>51</v>
      </c>
      <c r="D24" s="96" t="s">
        <v>51</v>
      </c>
      <c r="E24" s="96" t="s">
        <v>51</v>
      </c>
      <c r="F24" s="96" t="s">
        <v>51</v>
      </c>
      <c r="G24" s="96" t="s">
        <v>51</v>
      </c>
      <c r="H24" s="96" t="s">
        <v>51</v>
      </c>
      <c r="I24" s="75">
        <v>40.95</v>
      </c>
      <c r="J24" s="75">
        <v>107.74</v>
      </c>
      <c r="K24" s="75">
        <v>26.98</v>
      </c>
      <c r="L24" s="75">
        <v>33.02</v>
      </c>
      <c r="M24" s="75">
        <v>17.84</v>
      </c>
      <c r="N24" s="90">
        <v>36.05</v>
      </c>
      <c r="O24" s="32">
        <f t="shared" si="0"/>
        <v>107.74</v>
      </c>
      <c r="P24" s="31">
        <f t="shared" si="1"/>
        <v>17.84</v>
      </c>
      <c r="Q24" s="33">
        <f t="shared" si="2"/>
        <v>43.76333333333333</v>
      </c>
      <c r="R24" s="11" t="s">
        <v>69</v>
      </c>
    </row>
    <row r="25" spans="1:18" ht="19.5" customHeight="1" thickBot="1">
      <c r="A25" s="25">
        <v>21</v>
      </c>
      <c r="B25" s="6" t="s">
        <v>1</v>
      </c>
      <c r="C25" s="96" t="s">
        <v>51</v>
      </c>
      <c r="D25" s="96" t="s">
        <v>51</v>
      </c>
      <c r="E25" s="96" t="s">
        <v>51</v>
      </c>
      <c r="F25" s="96" t="s">
        <v>51</v>
      </c>
      <c r="G25" s="96" t="s">
        <v>51</v>
      </c>
      <c r="H25" s="96" t="s">
        <v>51</v>
      </c>
      <c r="I25" s="96" t="s">
        <v>51</v>
      </c>
      <c r="J25" s="91">
        <v>27.17</v>
      </c>
      <c r="K25" s="88">
        <v>21.98</v>
      </c>
      <c r="L25" s="88">
        <v>17.62</v>
      </c>
      <c r="M25" s="88">
        <v>22.54</v>
      </c>
      <c r="N25" s="92">
        <v>16.73</v>
      </c>
      <c r="O25" s="42">
        <f t="shared" si="0"/>
        <v>27.17</v>
      </c>
      <c r="P25" s="41">
        <f t="shared" si="1"/>
        <v>16.73</v>
      </c>
      <c r="Q25" s="43">
        <f t="shared" si="2"/>
        <v>21.208000000000002</v>
      </c>
      <c r="R25" s="11" t="s">
        <v>75</v>
      </c>
    </row>
    <row r="26" spans="1:17" ht="19.5" customHeight="1">
      <c r="A26" s="20">
        <v>22</v>
      </c>
      <c r="B26" s="22" t="s">
        <v>11</v>
      </c>
      <c r="C26" s="93">
        <v>152.016</v>
      </c>
      <c r="D26" s="94">
        <v>81.781</v>
      </c>
      <c r="E26" s="94">
        <v>81.829</v>
      </c>
      <c r="F26" s="94">
        <v>91.463</v>
      </c>
      <c r="G26" s="94">
        <v>135.848</v>
      </c>
      <c r="H26" s="94">
        <v>122.035</v>
      </c>
      <c r="I26" s="94">
        <v>98.201</v>
      </c>
      <c r="J26" s="94">
        <v>76.378</v>
      </c>
      <c r="K26" s="94">
        <v>72.684</v>
      </c>
      <c r="L26" s="94">
        <v>84.379</v>
      </c>
      <c r="M26" s="94">
        <v>147.011</v>
      </c>
      <c r="N26" s="95">
        <v>83.276</v>
      </c>
      <c r="O26" s="28">
        <f t="shared" si="0"/>
        <v>152.016</v>
      </c>
      <c r="P26" s="27">
        <f t="shared" si="1"/>
        <v>72.684</v>
      </c>
      <c r="Q26" s="29">
        <f t="shared" si="2"/>
        <v>102.24175000000001</v>
      </c>
    </row>
    <row r="27" spans="1:18" ht="19.5" customHeight="1">
      <c r="A27" s="18">
        <v>23</v>
      </c>
      <c r="B27" s="23" t="s">
        <v>13</v>
      </c>
      <c r="C27" s="96" t="s">
        <v>51</v>
      </c>
      <c r="D27" s="96" t="s">
        <v>51</v>
      </c>
      <c r="E27" s="79">
        <v>9.68</v>
      </c>
      <c r="F27" s="75">
        <v>73.5</v>
      </c>
      <c r="G27" s="75">
        <v>44.3</v>
      </c>
      <c r="H27" s="75">
        <v>31.8</v>
      </c>
      <c r="I27" s="75">
        <v>43.680386015911736</v>
      </c>
      <c r="J27" s="75">
        <v>45.9601119023571</v>
      </c>
      <c r="K27" s="75">
        <v>45.07727589154026</v>
      </c>
      <c r="L27" s="75">
        <v>33.869404844686564</v>
      </c>
      <c r="M27" s="75">
        <v>73.15786531026379</v>
      </c>
      <c r="N27" s="90">
        <v>36.39768713071487</v>
      </c>
      <c r="O27" s="32">
        <f t="shared" si="0"/>
        <v>73.5</v>
      </c>
      <c r="P27" s="31">
        <f t="shared" si="1"/>
        <v>9.68</v>
      </c>
      <c r="Q27" s="33">
        <f t="shared" si="2"/>
        <v>43.74227310954743</v>
      </c>
      <c r="R27" s="11" t="s">
        <v>71</v>
      </c>
    </row>
    <row r="28" spans="1:18" ht="19.5" customHeight="1">
      <c r="A28" s="18">
        <v>24</v>
      </c>
      <c r="B28" s="23" t="s">
        <v>55</v>
      </c>
      <c r="C28" s="96" t="s">
        <v>51</v>
      </c>
      <c r="D28" s="75">
        <v>41</v>
      </c>
      <c r="E28" s="75">
        <v>38</v>
      </c>
      <c r="F28" s="75">
        <v>41</v>
      </c>
      <c r="G28" s="75">
        <v>45</v>
      </c>
      <c r="H28" s="96" t="s">
        <v>51</v>
      </c>
      <c r="I28" s="75">
        <v>43</v>
      </c>
      <c r="J28" s="75">
        <v>46</v>
      </c>
      <c r="K28" s="75">
        <v>40</v>
      </c>
      <c r="L28" s="96" t="s">
        <v>51</v>
      </c>
      <c r="M28" s="75">
        <v>40</v>
      </c>
      <c r="N28" s="96" t="s">
        <v>51</v>
      </c>
      <c r="O28" s="32">
        <f t="shared" si="0"/>
        <v>46</v>
      </c>
      <c r="P28" s="31">
        <f t="shared" si="1"/>
        <v>38</v>
      </c>
      <c r="Q28" s="33">
        <f t="shared" si="2"/>
        <v>41.75</v>
      </c>
      <c r="R28" s="11" t="s">
        <v>72</v>
      </c>
    </row>
    <row r="29" spans="1:18" ht="19.5" customHeight="1" thickBot="1">
      <c r="A29" s="17">
        <v>25</v>
      </c>
      <c r="B29" s="26" t="s">
        <v>12</v>
      </c>
      <c r="C29" s="96" t="s">
        <v>51</v>
      </c>
      <c r="D29" s="96" t="s">
        <v>51</v>
      </c>
      <c r="E29" s="96" t="s">
        <v>51</v>
      </c>
      <c r="F29" s="96" t="s">
        <v>51</v>
      </c>
      <c r="G29" s="96" t="s">
        <v>51</v>
      </c>
      <c r="H29" s="68">
        <v>14.77</v>
      </c>
      <c r="I29" s="68">
        <v>19.68</v>
      </c>
      <c r="J29" s="68">
        <v>24.48</v>
      </c>
      <c r="K29" s="68">
        <v>20.91</v>
      </c>
      <c r="L29" s="68">
        <v>13.22</v>
      </c>
      <c r="M29" s="68">
        <v>48.07</v>
      </c>
      <c r="N29" s="101">
        <v>38.05</v>
      </c>
      <c r="O29" s="46">
        <f t="shared" si="0"/>
        <v>48.07</v>
      </c>
      <c r="P29" s="45">
        <f t="shared" si="1"/>
        <v>13.22</v>
      </c>
      <c r="Q29" s="47">
        <f t="shared" si="2"/>
        <v>25.59714285714286</v>
      </c>
      <c r="R29" s="11" t="s">
        <v>73</v>
      </c>
    </row>
    <row r="30" spans="1:9" ht="19.5" customHeight="1">
      <c r="A30" s="12"/>
      <c r="B30" s="3"/>
      <c r="C30" s="11"/>
      <c r="D30" s="3"/>
      <c r="E30" s="3"/>
      <c r="F30" s="3"/>
      <c r="G30" s="3"/>
      <c r="H30" s="3"/>
      <c r="I30" s="3"/>
    </row>
    <row r="31" spans="1:9" ht="19.5" customHeight="1">
      <c r="A31" s="12"/>
      <c r="B31" s="3"/>
      <c r="C31" s="11"/>
      <c r="D31" s="3"/>
      <c r="E31" s="3"/>
      <c r="F31" s="3"/>
      <c r="G31" s="3"/>
      <c r="H31" s="3"/>
      <c r="I31" s="3"/>
    </row>
    <row r="32" spans="1:14" ht="19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9.5" customHeight="1">
      <c r="A61" s="1"/>
    </row>
    <row r="62" ht="19.5" customHeight="1">
      <c r="A62" s="1"/>
    </row>
    <row r="63" ht="19.5" customHeight="1">
      <c r="A63" s="1"/>
    </row>
    <row r="64" ht="19.5" customHeight="1">
      <c r="A64" s="1"/>
    </row>
    <row r="65" ht="19.5" customHeight="1">
      <c r="A65" s="1"/>
    </row>
    <row r="66" ht="19.5" customHeight="1">
      <c r="A66" s="1"/>
    </row>
    <row r="67" ht="19.5" customHeight="1">
      <c r="A67" s="1"/>
    </row>
    <row r="68" ht="19.5" customHeight="1">
      <c r="A68" s="1"/>
    </row>
    <row r="69" ht="19.5" customHeight="1">
      <c r="A69" s="1"/>
    </row>
    <row r="70" ht="19.5" customHeight="1">
      <c r="A70" s="1"/>
    </row>
    <row r="71" ht="19.5" customHeight="1">
      <c r="A71" s="1"/>
    </row>
    <row r="72" ht="19.5" customHeight="1">
      <c r="A72" s="1"/>
    </row>
    <row r="73" ht="19.5" customHeight="1">
      <c r="A73" s="1"/>
    </row>
    <row r="74" ht="19.5" customHeight="1">
      <c r="A74" s="1"/>
    </row>
    <row r="75" ht="19.5" customHeight="1">
      <c r="A75" s="1"/>
    </row>
    <row r="76" ht="19.5" customHeight="1">
      <c r="A76" s="1"/>
    </row>
    <row r="77" ht="19.5" customHeight="1">
      <c r="A77" s="1"/>
    </row>
    <row r="78" ht="19.5" customHeight="1">
      <c r="A78" s="1"/>
    </row>
    <row r="79" ht="19.5" customHeight="1">
      <c r="A79" s="1"/>
    </row>
    <row r="80" ht="19.5" customHeight="1">
      <c r="A80" s="1"/>
    </row>
    <row r="81" ht="19.5" customHeight="1">
      <c r="A81" s="1"/>
    </row>
    <row r="82" ht="19.5" customHeight="1">
      <c r="A82" s="1"/>
    </row>
    <row r="83" ht="19.5" customHeight="1">
      <c r="A83" s="1"/>
    </row>
    <row r="84" ht="19.5" customHeight="1">
      <c r="A84" s="1"/>
    </row>
    <row r="85" ht="19.5" customHeight="1">
      <c r="A85" s="1"/>
    </row>
    <row r="86" ht="19.5" customHeight="1">
      <c r="A86" s="1"/>
    </row>
    <row r="87" ht="19.5" customHeight="1">
      <c r="A87" s="1"/>
    </row>
    <row r="88" ht="19.5" customHeight="1">
      <c r="A88" s="1"/>
    </row>
    <row r="89" ht="19.5" customHeight="1">
      <c r="A89" s="1"/>
    </row>
    <row r="90" ht="19.5" customHeight="1">
      <c r="A90" s="1"/>
    </row>
    <row r="91" ht="19.5" customHeight="1">
      <c r="A91" s="1"/>
    </row>
    <row r="92" ht="19.5" customHeight="1">
      <c r="A92" s="1"/>
    </row>
    <row r="93" ht="19.5" customHeight="1">
      <c r="A93" s="1"/>
    </row>
    <row r="94" ht="19.5" customHeight="1">
      <c r="A94" s="1"/>
    </row>
    <row r="95" ht="19.5" customHeight="1">
      <c r="A95" s="1"/>
    </row>
    <row r="96" ht="19.5" customHeight="1">
      <c r="A96" s="1"/>
    </row>
    <row r="97" ht="19.5" customHeight="1">
      <c r="A97" s="1"/>
    </row>
    <row r="98" ht="19.5" customHeight="1">
      <c r="A98" s="1"/>
    </row>
    <row r="99" ht="19.5" customHeight="1">
      <c r="A99" s="1"/>
    </row>
    <row r="100" ht="19.5" customHeight="1">
      <c r="A100" s="1"/>
    </row>
    <row r="101" ht="19.5" customHeight="1">
      <c r="A101" s="1"/>
    </row>
    <row r="102" ht="19.5" customHeight="1">
      <c r="A102" s="1"/>
    </row>
    <row r="103" ht="19.5" customHeight="1">
      <c r="A103" s="1"/>
    </row>
    <row r="104" ht="19.5" customHeight="1">
      <c r="A104" s="1"/>
    </row>
    <row r="105" ht="19.5" customHeight="1">
      <c r="A105" s="1"/>
    </row>
    <row r="106" ht="19.5" customHeight="1">
      <c r="A106" s="1"/>
    </row>
    <row r="107" ht="19.5" customHeight="1">
      <c r="A107" s="1"/>
    </row>
    <row r="108" ht="19.5" customHeight="1">
      <c r="A108" s="1"/>
    </row>
    <row r="109" ht="19.5" customHeight="1">
      <c r="A109" s="1"/>
    </row>
    <row r="110" ht="19.5" customHeight="1">
      <c r="A110" s="1"/>
    </row>
    <row r="111" ht="19.5" customHeight="1">
      <c r="A111" s="1"/>
    </row>
    <row r="112" ht="19.5" customHeight="1">
      <c r="A112" s="1"/>
    </row>
    <row r="113" ht="19.5" customHeight="1">
      <c r="A113" s="1"/>
    </row>
    <row r="114" ht="19.5" customHeight="1">
      <c r="A114" s="1"/>
    </row>
    <row r="115" ht="19.5" customHeight="1">
      <c r="A115" s="1"/>
    </row>
    <row r="116" ht="19.5" customHeight="1">
      <c r="A116" s="1"/>
    </row>
    <row r="117" ht="19.5" customHeight="1">
      <c r="A117" s="1"/>
    </row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</sheetData>
  <printOptions/>
  <pageMargins left="0.75" right="0.75" top="0.35" bottom="0.4" header="0.25" footer="0.2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7"/>
  <sheetViews>
    <sheetView view="pageBreakPreview" zoomScale="60" workbookViewId="0" topLeftCell="A1">
      <selection activeCell="E27" activeCellId="9" sqref="C9 E9 I9 H10 N24 D23 J25 N25 N27 E27"/>
    </sheetView>
  </sheetViews>
  <sheetFormatPr defaultColWidth="9.00390625" defaultRowHeight="13.5"/>
  <cols>
    <col min="1" max="1" width="3.125" style="0" customWidth="1"/>
    <col min="2" max="2" width="11.00390625" style="0" customWidth="1"/>
    <col min="3" max="16" width="7.75390625" style="0" customWidth="1"/>
    <col min="18" max="28" width="7.75390625" style="0" customWidth="1"/>
  </cols>
  <sheetData>
    <row r="1" spans="2:6" ht="19.5" customHeight="1">
      <c r="B1" s="80" t="s">
        <v>74</v>
      </c>
      <c r="C1" s="81"/>
      <c r="D1" s="81"/>
      <c r="E1" s="81"/>
      <c r="F1" s="81"/>
    </row>
    <row r="2" spans="1:2" ht="19.5" customHeight="1">
      <c r="A2" s="2"/>
      <c r="B2" s="14" t="s">
        <v>38</v>
      </c>
    </row>
    <row r="3" ht="19.5" customHeight="1" thickBot="1">
      <c r="O3" s="1" t="s">
        <v>39</v>
      </c>
    </row>
    <row r="4" spans="1:17" ht="19.5" customHeight="1" thickBot="1">
      <c r="A4" s="13"/>
      <c r="B4" s="5" t="s">
        <v>2</v>
      </c>
      <c r="C4" s="9" t="s">
        <v>23</v>
      </c>
      <c r="D4" s="4" t="s">
        <v>24</v>
      </c>
      <c r="E4" s="4" t="s">
        <v>25</v>
      </c>
      <c r="F4" s="4" t="s">
        <v>26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10" t="s">
        <v>34</v>
      </c>
      <c r="O4" s="13" t="s">
        <v>35</v>
      </c>
      <c r="P4" s="4" t="s">
        <v>36</v>
      </c>
      <c r="Q4" s="5" t="s">
        <v>37</v>
      </c>
    </row>
    <row r="5" spans="1:17" ht="19.5" customHeight="1">
      <c r="A5" s="15">
        <v>1</v>
      </c>
      <c r="B5" s="22" t="s">
        <v>14</v>
      </c>
      <c r="C5" s="93">
        <f>57.0782270985013*0.53</f>
        <v>30.25146036220569</v>
      </c>
      <c r="D5" s="94">
        <f>30.6847715928412*0.53</f>
        <v>16.26292894420584</v>
      </c>
      <c r="E5" s="94">
        <f>51.3684927374124*0.53</f>
        <v>27.225301150828574</v>
      </c>
      <c r="F5" s="94">
        <f>41.4549032667782*0.53</f>
        <v>21.97109873139245</v>
      </c>
      <c r="G5" s="94">
        <f>35.0079469954087*0.53</f>
        <v>18.554211907566614</v>
      </c>
      <c r="H5" s="94">
        <f>25.6461280104658*0.53</f>
        <v>13.592447845546875</v>
      </c>
      <c r="I5" s="94">
        <f>17.1184460580962*0.53</f>
        <v>9.072776410790986</v>
      </c>
      <c r="J5" s="94">
        <f>21.0520906752275*0.53</f>
        <v>11.157608057870576</v>
      </c>
      <c r="K5" s="94">
        <f>44.3078675941311*0.53</f>
        <v>23.483169824889487</v>
      </c>
      <c r="L5" s="94">
        <f>43.3569134029879*0.53</f>
        <v>22.97916410358359</v>
      </c>
      <c r="M5" s="94">
        <f>60.4842822664408*0.53</f>
        <v>32.05666960121363</v>
      </c>
      <c r="N5" s="95">
        <f>44.6128764194659*0.53</f>
        <v>23.644824502316926</v>
      </c>
      <c r="O5" s="28">
        <f>MAX(C5:N5)</f>
        <v>32.05666960121363</v>
      </c>
      <c r="P5" s="27">
        <f>MIN(C5:N5)</f>
        <v>9.072776410790986</v>
      </c>
      <c r="Q5" s="29">
        <f>AVERAGE(C5:N5)</f>
        <v>20.854305120200937</v>
      </c>
    </row>
    <row r="6" spans="1:17" ht="19.5" customHeight="1">
      <c r="A6" s="18">
        <v>2</v>
      </c>
      <c r="B6" s="23" t="s">
        <v>4</v>
      </c>
      <c r="C6" s="96" t="s">
        <v>51</v>
      </c>
      <c r="D6" s="75">
        <v>27.3</v>
      </c>
      <c r="E6" s="75">
        <v>33.2</v>
      </c>
      <c r="F6" s="75">
        <v>35.3</v>
      </c>
      <c r="G6" s="75">
        <v>27.9</v>
      </c>
      <c r="H6" s="75">
        <v>22.6</v>
      </c>
      <c r="I6" s="75">
        <v>18.9</v>
      </c>
      <c r="J6" s="75">
        <v>27</v>
      </c>
      <c r="K6" s="75">
        <v>26.4</v>
      </c>
      <c r="L6" s="75">
        <v>23.3</v>
      </c>
      <c r="M6" s="75">
        <v>33.3</v>
      </c>
      <c r="N6" s="87">
        <v>22.8</v>
      </c>
      <c r="O6" s="32">
        <f aca="true" t="shared" si="0" ref="O6:O29">MAX(C6:N6)</f>
        <v>35.3</v>
      </c>
      <c r="P6" s="31">
        <f aca="true" t="shared" si="1" ref="P6:P29">MIN(C6:N6)</f>
        <v>18.9</v>
      </c>
      <c r="Q6" s="33">
        <f aca="true" t="shared" si="2" ref="Q6:Q29">AVERAGE(C6:N6)</f>
        <v>27.09090909090909</v>
      </c>
    </row>
    <row r="7" spans="1:17" ht="19.5" customHeight="1">
      <c r="A7" s="16">
        <v>3</v>
      </c>
      <c r="B7" s="23" t="s">
        <v>3</v>
      </c>
      <c r="C7" s="96" t="s">
        <v>51</v>
      </c>
      <c r="D7" s="75" t="s">
        <v>51</v>
      </c>
      <c r="E7" s="75">
        <v>12.4</v>
      </c>
      <c r="F7" s="75" t="s">
        <v>51</v>
      </c>
      <c r="G7" s="75">
        <v>13.5</v>
      </c>
      <c r="H7" s="75" t="s">
        <v>51</v>
      </c>
      <c r="I7" s="75">
        <v>28</v>
      </c>
      <c r="J7" s="75" t="s">
        <v>51</v>
      </c>
      <c r="K7" s="75" t="s">
        <v>51</v>
      </c>
      <c r="L7" s="75" t="s">
        <v>51</v>
      </c>
      <c r="M7" s="75">
        <v>123</v>
      </c>
      <c r="N7" s="87" t="s">
        <v>51</v>
      </c>
      <c r="O7" s="32">
        <f t="shared" si="0"/>
        <v>123</v>
      </c>
      <c r="P7" s="31">
        <f t="shared" si="1"/>
        <v>12.4</v>
      </c>
      <c r="Q7" s="33">
        <f t="shared" si="2"/>
        <v>44.225</v>
      </c>
    </row>
    <row r="8" spans="1:17" ht="19.5" customHeight="1">
      <c r="A8" s="16">
        <v>4</v>
      </c>
      <c r="B8" s="23" t="s">
        <v>15</v>
      </c>
      <c r="C8" s="96" t="s">
        <v>51</v>
      </c>
      <c r="D8" s="75" t="s">
        <v>51</v>
      </c>
      <c r="E8" s="75" t="s">
        <v>51</v>
      </c>
      <c r="F8" s="75">
        <v>22.420784204206463</v>
      </c>
      <c r="G8" s="75">
        <v>12.94872886769365</v>
      </c>
      <c r="H8" s="75">
        <v>20.353017326982176</v>
      </c>
      <c r="I8" s="75">
        <v>17.50809933222664</v>
      </c>
      <c r="J8" s="75">
        <v>21.913527236735703</v>
      </c>
      <c r="K8" s="75">
        <v>18.32372053069043</v>
      </c>
      <c r="L8" s="75">
        <v>16.787306539573517</v>
      </c>
      <c r="M8" s="75">
        <v>23.502730389814776</v>
      </c>
      <c r="N8" s="87">
        <v>24.2339382780049</v>
      </c>
      <c r="O8" s="32">
        <f t="shared" si="0"/>
        <v>24.2339382780049</v>
      </c>
      <c r="P8" s="31">
        <f t="shared" si="1"/>
        <v>12.94872886769365</v>
      </c>
      <c r="Q8" s="33">
        <f t="shared" si="2"/>
        <v>19.776872522880918</v>
      </c>
    </row>
    <row r="9" spans="1:17" ht="19.5" customHeight="1" thickBot="1">
      <c r="A9" s="19">
        <v>5</v>
      </c>
      <c r="B9" s="7" t="s">
        <v>16</v>
      </c>
      <c r="C9" s="76">
        <v>37.68</v>
      </c>
      <c r="D9" s="73">
        <v>54.97</v>
      </c>
      <c r="E9" s="77">
        <v>44.13</v>
      </c>
      <c r="F9" s="73">
        <v>29.22</v>
      </c>
      <c r="G9" s="73">
        <v>30.74</v>
      </c>
      <c r="H9" s="73">
        <v>45.9</v>
      </c>
      <c r="I9" s="77">
        <v>31.75</v>
      </c>
      <c r="J9" s="73">
        <v>28.59</v>
      </c>
      <c r="K9" s="73">
        <v>28.28</v>
      </c>
      <c r="L9" s="73">
        <v>27.68</v>
      </c>
      <c r="M9" s="73">
        <v>33.13</v>
      </c>
      <c r="N9" s="97">
        <v>37.63</v>
      </c>
      <c r="O9" s="35">
        <f t="shared" si="0"/>
        <v>54.97</v>
      </c>
      <c r="P9" s="34">
        <f t="shared" si="1"/>
        <v>27.68</v>
      </c>
      <c r="Q9" s="36">
        <f t="shared" si="2"/>
        <v>35.80833333333333</v>
      </c>
    </row>
    <row r="10" spans="1:17" ht="19.5" customHeight="1">
      <c r="A10" s="24">
        <v>6</v>
      </c>
      <c r="B10" s="8" t="s">
        <v>5</v>
      </c>
      <c r="C10" s="98">
        <v>52.5151509054326</v>
      </c>
      <c r="D10" s="74">
        <v>91.32180515759312</v>
      </c>
      <c r="E10" s="74">
        <v>64.93469199178645</v>
      </c>
      <c r="F10" s="74">
        <v>44.619847560975614</v>
      </c>
      <c r="G10" s="74">
        <v>66.33964016736401</v>
      </c>
      <c r="H10" s="78">
        <v>76.5229832935561</v>
      </c>
      <c r="I10" s="74">
        <v>43.155743243243236</v>
      </c>
      <c r="J10" s="74">
        <v>32.65934959349593</v>
      </c>
      <c r="K10" s="74">
        <v>22.491909385113267</v>
      </c>
      <c r="L10" s="74">
        <v>29.28302618816683</v>
      </c>
      <c r="M10" s="74">
        <v>22.511484375</v>
      </c>
      <c r="N10" s="99">
        <v>22.006920731707318</v>
      </c>
      <c r="O10" s="39">
        <f t="shared" si="0"/>
        <v>91.32180515759312</v>
      </c>
      <c r="P10" s="38">
        <f t="shared" si="1"/>
        <v>22.006920731707318</v>
      </c>
      <c r="Q10" s="40">
        <f t="shared" si="2"/>
        <v>47.36354604945287</v>
      </c>
    </row>
    <row r="11" spans="1:18" ht="19.5" customHeight="1" thickBot="1">
      <c r="A11" s="25">
        <v>7</v>
      </c>
      <c r="B11" s="6" t="s">
        <v>6</v>
      </c>
      <c r="C11" s="102" t="s">
        <v>51</v>
      </c>
      <c r="D11" s="88" t="s">
        <v>51</v>
      </c>
      <c r="E11" s="88">
        <v>43.8</v>
      </c>
      <c r="F11" s="88">
        <v>33.4</v>
      </c>
      <c r="G11" s="88">
        <v>25.5</v>
      </c>
      <c r="H11" s="88">
        <v>22.3</v>
      </c>
      <c r="I11" s="88">
        <v>34</v>
      </c>
      <c r="J11" s="88">
        <v>55</v>
      </c>
      <c r="K11" s="88">
        <v>36.5</v>
      </c>
      <c r="L11" s="88">
        <v>60</v>
      </c>
      <c r="M11" s="88">
        <v>38.7</v>
      </c>
      <c r="N11" s="89">
        <v>33.3</v>
      </c>
      <c r="O11" s="42">
        <f t="shared" si="0"/>
        <v>60</v>
      </c>
      <c r="P11" s="41">
        <f t="shared" si="1"/>
        <v>22.3</v>
      </c>
      <c r="Q11" s="43">
        <f t="shared" si="2"/>
        <v>38.25</v>
      </c>
      <c r="R11" s="11" t="s">
        <v>66</v>
      </c>
    </row>
    <row r="12" spans="1:17" ht="19.5" customHeight="1">
      <c r="A12" s="20">
        <v>8</v>
      </c>
      <c r="B12" s="22" t="s">
        <v>17</v>
      </c>
      <c r="C12" s="93">
        <v>1.1465</v>
      </c>
      <c r="D12" s="94">
        <v>28.8574</v>
      </c>
      <c r="E12" s="94">
        <v>7.3031</v>
      </c>
      <c r="F12" s="94">
        <v>7.6205</v>
      </c>
      <c r="G12" s="94">
        <v>18.4285</v>
      </c>
      <c r="H12" s="94">
        <v>18.6888</v>
      </c>
      <c r="I12" s="94">
        <v>11.6506</v>
      </c>
      <c r="J12" s="94">
        <v>11.4134</v>
      </c>
      <c r="K12" s="94">
        <v>23.2546</v>
      </c>
      <c r="L12" s="94">
        <v>18.2459</v>
      </c>
      <c r="M12" s="94">
        <v>16.1789</v>
      </c>
      <c r="N12" s="95">
        <v>17.5748</v>
      </c>
      <c r="O12" s="28">
        <f t="shared" si="0"/>
        <v>28.8574</v>
      </c>
      <c r="P12" s="27">
        <f t="shared" si="1"/>
        <v>1.1465</v>
      </c>
      <c r="Q12" s="29">
        <f t="shared" si="2"/>
        <v>15.03025</v>
      </c>
    </row>
    <row r="13" spans="1:18" ht="19.5" customHeight="1">
      <c r="A13" s="18">
        <v>9</v>
      </c>
      <c r="B13" s="23" t="s">
        <v>18</v>
      </c>
      <c r="C13" s="96">
        <v>49.84</v>
      </c>
      <c r="D13" s="75">
        <v>74.7</v>
      </c>
      <c r="E13" s="75">
        <v>51.56</v>
      </c>
      <c r="F13" s="75">
        <v>43.84</v>
      </c>
      <c r="G13" s="75">
        <v>35.01</v>
      </c>
      <c r="H13" s="75">
        <v>57.04</v>
      </c>
      <c r="I13" s="75">
        <v>40.47</v>
      </c>
      <c r="J13" s="75">
        <v>42.18</v>
      </c>
      <c r="K13" s="75">
        <v>34.85</v>
      </c>
      <c r="L13" s="75">
        <v>43.89</v>
      </c>
      <c r="M13" s="75">
        <v>54.58</v>
      </c>
      <c r="N13" s="87">
        <v>54.77</v>
      </c>
      <c r="O13" s="32">
        <f t="shared" si="0"/>
        <v>74.7</v>
      </c>
      <c r="P13" s="31">
        <f t="shared" si="1"/>
        <v>34.85</v>
      </c>
      <c r="Q13" s="33">
        <f t="shared" si="2"/>
        <v>48.560833333333335</v>
      </c>
      <c r="R13" t="s">
        <v>67</v>
      </c>
    </row>
    <row r="14" spans="1:17" ht="19.5" customHeight="1">
      <c r="A14" s="18">
        <v>10</v>
      </c>
      <c r="B14" s="23" t="s">
        <v>19</v>
      </c>
      <c r="C14" s="96">
        <v>25.257547071826245</v>
      </c>
      <c r="D14" s="75">
        <v>60.07854730583229</v>
      </c>
      <c r="E14" s="75">
        <v>35.35190516718449</v>
      </c>
      <c r="F14" s="75">
        <v>53.771023967578685</v>
      </c>
      <c r="G14" s="75">
        <v>34.03053957516858</v>
      </c>
      <c r="H14" s="75">
        <v>38.8881141893984</v>
      </c>
      <c r="I14" s="75">
        <v>38.52868732239258</v>
      </c>
      <c r="J14" s="75">
        <v>35.078435868877875</v>
      </c>
      <c r="K14" s="75">
        <v>36.151938747657105</v>
      </c>
      <c r="L14" s="75">
        <v>17.975048241628073</v>
      </c>
      <c r="M14" s="75">
        <v>50.89114642176489</v>
      </c>
      <c r="N14" s="87">
        <v>57.476320775398456</v>
      </c>
      <c r="O14" s="32">
        <f t="shared" si="0"/>
        <v>60.07854730583229</v>
      </c>
      <c r="P14" s="31">
        <f t="shared" si="1"/>
        <v>17.975048241628073</v>
      </c>
      <c r="Q14" s="33">
        <f t="shared" si="2"/>
        <v>40.28993788789231</v>
      </c>
    </row>
    <row r="15" spans="1:18" ht="19.5" customHeight="1">
      <c r="A15" s="18">
        <v>11</v>
      </c>
      <c r="B15" s="23" t="s">
        <v>52</v>
      </c>
      <c r="C15" s="96">
        <v>38.14434957457026</v>
      </c>
      <c r="D15" s="75">
        <v>72.65853566652578</v>
      </c>
      <c r="E15" s="75">
        <v>40.1710380716419</v>
      </c>
      <c r="F15" s="75">
        <v>52.89835742906893</v>
      </c>
      <c r="G15" s="75">
        <v>29.81956178444169</v>
      </c>
      <c r="H15" s="75">
        <v>40.60428536822061</v>
      </c>
      <c r="I15" s="75">
        <v>43.77778966372187</v>
      </c>
      <c r="J15" s="75">
        <v>35.60141657815811</v>
      </c>
      <c r="K15" s="75">
        <v>37.057310162529696</v>
      </c>
      <c r="L15" s="75">
        <v>37.75945627368014</v>
      </c>
      <c r="M15" s="75">
        <v>44.95103387251</v>
      </c>
      <c r="N15" s="87">
        <v>40.538525199337414</v>
      </c>
      <c r="O15" s="32">
        <f t="shared" si="0"/>
        <v>72.65853566652578</v>
      </c>
      <c r="P15" s="31">
        <f t="shared" si="1"/>
        <v>29.81956178444169</v>
      </c>
      <c r="Q15" s="33">
        <f t="shared" si="2"/>
        <v>42.831804970367195</v>
      </c>
      <c r="R15" t="s">
        <v>68</v>
      </c>
    </row>
    <row r="16" spans="1:17" ht="19.5" customHeight="1">
      <c r="A16" s="18">
        <v>12</v>
      </c>
      <c r="B16" s="23" t="s">
        <v>20</v>
      </c>
      <c r="C16" s="96">
        <v>18.4</v>
      </c>
      <c r="D16" s="75">
        <v>23.9</v>
      </c>
      <c r="E16" s="75">
        <v>31.2</v>
      </c>
      <c r="F16" s="75">
        <v>17.8</v>
      </c>
      <c r="G16" s="75">
        <v>28.2</v>
      </c>
      <c r="H16" s="75">
        <v>3.6</v>
      </c>
      <c r="I16" s="75">
        <v>5.7</v>
      </c>
      <c r="J16" s="75">
        <v>7.4</v>
      </c>
      <c r="K16" s="75">
        <v>9.1</v>
      </c>
      <c r="L16" s="75">
        <v>1.1</v>
      </c>
      <c r="M16" s="75">
        <v>2.8</v>
      </c>
      <c r="N16" s="87">
        <v>8.3</v>
      </c>
      <c r="O16" s="32">
        <f t="shared" si="0"/>
        <v>31.2</v>
      </c>
      <c r="P16" s="31">
        <f t="shared" si="1"/>
        <v>1.1</v>
      </c>
      <c r="Q16" s="33">
        <f t="shared" si="2"/>
        <v>13.125</v>
      </c>
    </row>
    <row r="17" spans="1:17" ht="19.5" customHeight="1">
      <c r="A17" s="18">
        <v>13</v>
      </c>
      <c r="B17" s="23" t="s">
        <v>8</v>
      </c>
      <c r="C17" s="96">
        <v>31.12</v>
      </c>
      <c r="D17" s="75">
        <v>72.13</v>
      </c>
      <c r="E17" s="75">
        <v>34.88</v>
      </c>
      <c r="F17" s="75">
        <v>37.73</v>
      </c>
      <c r="G17" s="75">
        <v>33.9</v>
      </c>
      <c r="H17" s="75">
        <v>47.08</v>
      </c>
      <c r="I17" s="75">
        <v>30.3</v>
      </c>
      <c r="J17" s="75">
        <v>37.25</v>
      </c>
      <c r="K17" s="75">
        <v>37.94</v>
      </c>
      <c r="L17" s="75">
        <v>29.56</v>
      </c>
      <c r="M17" s="75">
        <v>44.71</v>
      </c>
      <c r="N17" s="87">
        <v>51.46</v>
      </c>
      <c r="O17" s="32">
        <f t="shared" si="0"/>
        <v>72.13</v>
      </c>
      <c r="P17" s="31">
        <f t="shared" si="1"/>
        <v>29.56</v>
      </c>
      <c r="Q17" s="33">
        <f t="shared" si="2"/>
        <v>40.67166666666666</v>
      </c>
    </row>
    <row r="18" spans="1:17" ht="19.5" customHeight="1">
      <c r="A18" s="48">
        <v>14</v>
      </c>
      <c r="B18" s="23" t="s">
        <v>0</v>
      </c>
      <c r="C18" s="96" t="s">
        <v>51</v>
      </c>
      <c r="D18" s="75" t="s">
        <v>51</v>
      </c>
      <c r="E18" s="75">
        <v>21.63405303512148</v>
      </c>
      <c r="F18" s="75" t="s">
        <v>51</v>
      </c>
      <c r="G18" s="75" t="s">
        <v>51</v>
      </c>
      <c r="H18" s="75">
        <v>35.543974299039114</v>
      </c>
      <c r="I18" s="75">
        <v>18.965826088346876</v>
      </c>
      <c r="J18" s="75">
        <v>25.347335292770406</v>
      </c>
      <c r="K18" s="75">
        <v>32.183397693578854</v>
      </c>
      <c r="L18" s="75">
        <v>26.116481991526456</v>
      </c>
      <c r="M18" s="75">
        <v>36.174309843081616</v>
      </c>
      <c r="N18" s="87">
        <v>37.78224454478704</v>
      </c>
      <c r="O18" s="32">
        <f t="shared" si="0"/>
        <v>37.78224454478704</v>
      </c>
      <c r="P18" s="31">
        <f t="shared" si="1"/>
        <v>18.965826088346876</v>
      </c>
      <c r="Q18" s="33">
        <f t="shared" si="2"/>
        <v>29.218452848531477</v>
      </c>
    </row>
    <row r="19" spans="1:17" ht="19.5" customHeight="1">
      <c r="A19" s="18">
        <v>15</v>
      </c>
      <c r="B19" s="23" t="s">
        <v>21</v>
      </c>
      <c r="C19" s="96">
        <v>33.8</v>
      </c>
      <c r="D19" s="75">
        <v>45.94</v>
      </c>
      <c r="E19" s="75">
        <v>26.64</v>
      </c>
      <c r="F19" s="75">
        <v>19.89</v>
      </c>
      <c r="G19" s="75">
        <v>24.75</v>
      </c>
      <c r="H19" s="75">
        <v>35.75</v>
      </c>
      <c r="I19" s="75">
        <v>28.07</v>
      </c>
      <c r="J19" s="75">
        <v>38.86</v>
      </c>
      <c r="K19" s="75">
        <v>52.34</v>
      </c>
      <c r="L19" s="75">
        <v>39.04</v>
      </c>
      <c r="M19" s="75">
        <v>44.49</v>
      </c>
      <c r="N19" s="87">
        <v>46.74</v>
      </c>
      <c r="O19" s="32">
        <f t="shared" si="0"/>
        <v>52.34</v>
      </c>
      <c r="P19" s="31">
        <f t="shared" si="1"/>
        <v>19.89</v>
      </c>
      <c r="Q19" s="33">
        <f t="shared" si="2"/>
        <v>36.35916666666667</v>
      </c>
    </row>
    <row r="20" spans="1:17" ht="19.5" customHeight="1" thickBot="1">
      <c r="A20" s="17">
        <v>16</v>
      </c>
      <c r="B20" s="26" t="s">
        <v>7</v>
      </c>
      <c r="C20" s="100">
        <v>38.5</v>
      </c>
      <c r="D20" s="68">
        <v>75.8</v>
      </c>
      <c r="E20" s="68">
        <v>44.9</v>
      </c>
      <c r="F20" s="68">
        <v>50.2</v>
      </c>
      <c r="G20" s="68">
        <v>39.8</v>
      </c>
      <c r="H20" s="68">
        <v>46.7</v>
      </c>
      <c r="I20" s="68">
        <v>31.5</v>
      </c>
      <c r="J20" s="68">
        <v>32.6</v>
      </c>
      <c r="K20" s="68">
        <v>36.3</v>
      </c>
      <c r="L20" s="68">
        <v>34.9</v>
      </c>
      <c r="M20" s="68">
        <v>40.9</v>
      </c>
      <c r="N20" s="101">
        <v>47.1</v>
      </c>
      <c r="O20" s="46">
        <f t="shared" si="0"/>
        <v>75.8</v>
      </c>
      <c r="P20" s="45">
        <f t="shared" si="1"/>
        <v>31.5</v>
      </c>
      <c r="Q20" s="47">
        <f t="shared" si="2"/>
        <v>43.26666666666666</v>
      </c>
    </row>
    <row r="21" spans="1:18" ht="19.5" customHeight="1">
      <c r="A21" s="24">
        <v>17</v>
      </c>
      <c r="B21" s="8" t="s">
        <v>9</v>
      </c>
      <c r="C21" s="98" t="s">
        <v>51</v>
      </c>
      <c r="D21" s="74" t="s">
        <v>51</v>
      </c>
      <c r="E21" s="74" t="s">
        <v>51</v>
      </c>
      <c r="F21" s="74" t="s">
        <v>51</v>
      </c>
      <c r="G21" s="74" t="s">
        <v>51</v>
      </c>
      <c r="H21" s="74">
        <v>1.9124803401284374</v>
      </c>
      <c r="I21" s="74">
        <v>1.4708191828422197</v>
      </c>
      <c r="J21" s="74">
        <v>3.631782781989056</v>
      </c>
      <c r="K21" s="74">
        <v>13.430525200534342</v>
      </c>
      <c r="L21" s="74">
        <v>15.201586091799498</v>
      </c>
      <c r="M21" s="74">
        <v>15.461658057800594</v>
      </c>
      <c r="N21" s="99">
        <v>40.69841340549751</v>
      </c>
      <c r="O21" s="39">
        <f t="shared" si="0"/>
        <v>40.69841340549751</v>
      </c>
      <c r="P21" s="38">
        <f t="shared" si="1"/>
        <v>1.4708191828422197</v>
      </c>
      <c r="Q21" s="40">
        <f t="shared" si="2"/>
        <v>13.115323580084521</v>
      </c>
      <c r="R21" s="82"/>
    </row>
    <row r="22" spans="1:17" ht="19.5" customHeight="1">
      <c r="A22" s="18">
        <v>18</v>
      </c>
      <c r="B22" s="23" t="s">
        <v>22</v>
      </c>
      <c r="C22" s="96">
        <v>49.272306660684244</v>
      </c>
      <c r="D22" s="75">
        <v>69.82124051654279</v>
      </c>
      <c r="E22" s="75">
        <v>46.23705332695048</v>
      </c>
      <c r="F22" s="75">
        <v>38.03820897732219</v>
      </c>
      <c r="G22" s="75">
        <v>34.49611036713146</v>
      </c>
      <c r="H22" s="75">
        <v>52.2939951191183</v>
      </c>
      <c r="I22" s="75">
        <v>44.61738198034642</v>
      </c>
      <c r="J22" s="75">
        <v>40.41881279269245</v>
      </c>
      <c r="K22" s="75">
        <v>44.428181837146546</v>
      </c>
      <c r="L22" s="75">
        <v>81.07229921806027</v>
      </c>
      <c r="M22" s="75">
        <v>58.67748121759534</v>
      </c>
      <c r="N22" s="87">
        <v>75.75766060053128</v>
      </c>
      <c r="O22" s="32">
        <f t="shared" si="0"/>
        <v>81.07229921806027</v>
      </c>
      <c r="P22" s="31">
        <f t="shared" si="1"/>
        <v>34.49611036713146</v>
      </c>
      <c r="Q22" s="33">
        <f t="shared" si="2"/>
        <v>52.92756105117681</v>
      </c>
    </row>
    <row r="23" spans="1:18" ht="19.5" customHeight="1">
      <c r="A23" s="18">
        <v>19</v>
      </c>
      <c r="B23" s="23" t="s">
        <v>54</v>
      </c>
      <c r="C23" s="96" t="s">
        <v>51</v>
      </c>
      <c r="D23" s="79">
        <v>3.09</v>
      </c>
      <c r="E23" s="75">
        <v>6.78</v>
      </c>
      <c r="F23" s="75">
        <v>2.586</v>
      </c>
      <c r="G23" s="75">
        <v>3.84</v>
      </c>
      <c r="H23" s="75">
        <v>3.38</v>
      </c>
      <c r="I23" s="75">
        <v>2.719</v>
      </c>
      <c r="J23" s="75">
        <v>20.18</v>
      </c>
      <c r="K23" s="75">
        <v>4.1198</v>
      </c>
      <c r="L23" s="75">
        <v>8.27</v>
      </c>
      <c r="M23" s="75">
        <v>1.71</v>
      </c>
      <c r="N23" s="87">
        <v>2.85</v>
      </c>
      <c r="O23" s="32">
        <f t="shared" si="0"/>
        <v>20.18</v>
      </c>
      <c r="P23" s="31">
        <f t="shared" si="1"/>
        <v>1.71</v>
      </c>
      <c r="Q23" s="33">
        <f t="shared" si="2"/>
        <v>5.4113454545454545</v>
      </c>
      <c r="R23" s="11" t="s">
        <v>70</v>
      </c>
    </row>
    <row r="24" spans="1:18" ht="19.5" customHeight="1">
      <c r="A24" s="18">
        <v>20</v>
      </c>
      <c r="B24" s="23" t="s">
        <v>10</v>
      </c>
      <c r="C24" s="96" t="s">
        <v>51</v>
      </c>
      <c r="D24" s="75" t="s">
        <v>51</v>
      </c>
      <c r="E24" s="75" t="s">
        <v>51</v>
      </c>
      <c r="F24" s="75" t="s">
        <v>51</v>
      </c>
      <c r="G24" s="75" t="s">
        <v>51</v>
      </c>
      <c r="H24" s="75" t="s">
        <v>51</v>
      </c>
      <c r="I24" s="75">
        <v>35.2</v>
      </c>
      <c r="J24" s="75">
        <v>26.6</v>
      </c>
      <c r="K24" s="75">
        <v>41.1</v>
      </c>
      <c r="L24" s="75">
        <v>253</v>
      </c>
      <c r="M24" s="75">
        <v>166</v>
      </c>
      <c r="N24" s="90">
        <v>223</v>
      </c>
      <c r="O24" s="32">
        <f t="shared" si="0"/>
        <v>253</v>
      </c>
      <c r="P24" s="31">
        <f t="shared" si="1"/>
        <v>26.6</v>
      </c>
      <c r="Q24" s="33">
        <f t="shared" si="2"/>
        <v>124.14999999999999</v>
      </c>
      <c r="R24" s="11" t="s">
        <v>69</v>
      </c>
    </row>
    <row r="25" spans="1:18" ht="19.5" customHeight="1" thickBot="1">
      <c r="A25" s="25">
        <v>21</v>
      </c>
      <c r="B25" s="6" t="s">
        <v>1</v>
      </c>
      <c r="C25" s="102" t="s">
        <v>51</v>
      </c>
      <c r="D25" s="88" t="s">
        <v>51</v>
      </c>
      <c r="E25" s="88" t="s">
        <v>51</v>
      </c>
      <c r="F25" s="88" t="s">
        <v>51</v>
      </c>
      <c r="G25" s="88" t="s">
        <v>51</v>
      </c>
      <c r="H25" s="88" t="s">
        <v>51</v>
      </c>
      <c r="I25" s="88" t="s">
        <v>51</v>
      </c>
      <c r="J25" s="91">
        <v>2</v>
      </c>
      <c r="K25" s="88">
        <v>0</v>
      </c>
      <c r="L25" s="88">
        <v>0</v>
      </c>
      <c r="M25" s="88">
        <v>8.3</v>
      </c>
      <c r="N25" s="92">
        <v>22.4</v>
      </c>
      <c r="O25" s="42">
        <f t="shared" si="0"/>
        <v>22.4</v>
      </c>
      <c r="P25" s="41">
        <f t="shared" si="1"/>
        <v>0</v>
      </c>
      <c r="Q25" s="43">
        <f t="shared" si="2"/>
        <v>6.540000000000001</v>
      </c>
      <c r="R25" s="11" t="s">
        <v>75</v>
      </c>
    </row>
    <row r="26" spans="1:17" ht="19.5" customHeight="1">
      <c r="A26" s="20">
        <v>22</v>
      </c>
      <c r="B26" s="22" t="s">
        <v>11</v>
      </c>
      <c r="C26" s="93">
        <v>48.22</v>
      </c>
      <c r="D26" s="94">
        <v>80.49</v>
      </c>
      <c r="E26" s="94">
        <v>66.92</v>
      </c>
      <c r="F26" s="94">
        <v>67.21</v>
      </c>
      <c r="G26" s="94">
        <v>35.68</v>
      </c>
      <c r="H26" s="94">
        <v>60.86</v>
      </c>
      <c r="I26" s="94">
        <v>44.1</v>
      </c>
      <c r="J26" s="94">
        <v>56.76</v>
      </c>
      <c r="K26" s="94">
        <v>47.72</v>
      </c>
      <c r="L26" s="94">
        <v>45.92</v>
      </c>
      <c r="M26" s="94">
        <v>60.69</v>
      </c>
      <c r="N26" s="95">
        <v>69.19</v>
      </c>
      <c r="O26" s="28">
        <f t="shared" si="0"/>
        <v>80.49</v>
      </c>
      <c r="P26" s="27">
        <f t="shared" si="1"/>
        <v>35.68</v>
      </c>
      <c r="Q26" s="29">
        <f t="shared" si="2"/>
        <v>56.98</v>
      </c>
    </row>
    <row r="27" spans="1:18" ht="19.5" customHeight="1">
      <c r="A27" s="18">
        <v>23</v>
      </c>
      <c r="B27" s="23" t="s">
        <v>13</v>
      </c>
      <c r="C27" s="96" t="s">
        <v>51</v>
      </c>
      <c r="D27" s="75" t="s">
        <v>51</v>
      </c>
      <c r="E27" s="79" t="s">
        <v>51</v>
      </c>
      <c r="F27" s="75">
        <v>9.076691265018326</v>
      </c>
      <c r="G27" s="75">
        <v>15.32535985730518</v>
      </c>
      <c r="H27" s="75">
        <v>11.299496492752095</v>
      </c>
      <c r="I27" s="75">
        <v>30.7688512400559</v>
      </c>
      <c r="J27" s="75">
        <v>3.1555804888683427</v>
      </c>
      <c r="K27" s="75">
        <v>39.534898151492726</v>
      </c>
      <c r="L27" s="75">
        <v>28.42637799962182</v>
      </c>
      <c r="M27" s="75">
        <v>0.7109297406308548</v>
      </c>
      <c r="N27" s="90">
        <v>18.56820771520735</v>
      </c>
      <c r="O27" s="32">
        <v>22.556287056778164</v>
      </c>
      <c r="P27" s="31">
        <f t="shared" si="1"/>
        <v>0.7109297406308548</v>
      </c>
      <c r="Q27" s="33">
        <f t="shared" si="2"/>
        <v>17.429599216772512</v>
      </c>
      <c r="R27" s="11" t="s">
        <v>71</v>
      </c>
    </row>
    <row r="28" spans="1:18" ht="19.5" customHeight="1">
      <c r="A28" s="18">
        <v>24</v>
      </c>
      <c r="B28" s="23" t="s">
        <v>55</v>
      </c>
      <c r="C28" s="103" t="s">
        <v>51</v>
      </c>
      <c r="D28" s="75">
        <v>477</v>
      </c>
      <c r="E28" s="75">
        <v>170</v>
      </c>
      <c r="F28" s="75">
        <v>244</v>
      </c>
      <c r="G28" s="75">
        <v>222</v>
      </c>
      <c r="H28" s="104" t="s">
        <v>51</v>
      </c>
      <c r="I28" s="75">
        <v>270</v>
      </c>
      <c r="J28" s="75">
        <v>246</v>
      </c>
      <c r="K28" s="75">
        <v>276</v>
      </c>
      <c r="L28" s="75" t="s">
        <v>51</v>
      </c>
      <c r="M28" s="75">
        <v>349</v>
      </c>
      <c r="N28" s="87" t="s">
        <v>51</v>
      </c>
      <c r="O28" s="32">
        <f t="shared" si="0"/>
        <v>477</v>
      </c>
      <c r="P28" s="31">
        <f t="shared" si="1"/>
        <v>170</v>
      </c>
      <c r="Q28" s="33">
        <f t="shared" si="2"/>
        <v>281.75</v>
      </c>
      <c r="R28" s="11" t="s">
        <v>72</v>
      </c>
    </row>
    <row r="29" spans="1:18" ht="19.5" customHeight="1" thickBot="1">
      <c r="A29" s="17">
        <v>25</v>
      </c>
      <c r="B29" s="26" t="s">
        <v>12</v>
      </c>
      <c r="C29" s="100" t="s">
        <v>51</v>
      </c>
      <c r="D29" s="68" t="s">
        <v>51</v>
      </c>
      <c r="E29" s="68" t="s">
        <v>51</v>
      </c>
      <c r="F29" s="68" t="s">
        <v>51</v>
      </c>
      <c r="G29" s="68" t="s">
        <v>51</v>
      </c>
      <c r="H29" s="68">
        <v>41.3006088921987</v>
      </c>
      <c r="I29" s="68">
        <v>24.86062814492235</v>
      </c>
      <c r="J29" s="68">
        <v>29.936469369004545</v>
      </c>
      <c r="K29" s="68">
        <v>33.95233721118808</v>
      </c>
      <c r="L29" s="68">
        <v>12.913730735233496</v>
      </c>
      <c r="M29" s="68">
        <v>42.22793292094155</v>
      </c>
      <c r="N29" s="101">
        <v>81.41746938746924</v>
      </c>
      <c r="O29" s="46">
        <f t="shared" si="0"/>
        <v>81.41746938746924</v>
      </c>
      <c r="P29" s="45">
        <f t="shared" si="1"/>
        <v>12.913730735233496</v>
      </c>
      <c r="Q29" s="47">
        <f t="shared" si="2"/>
        <v>38.08702523727971</v>
      </c>
      <c r="R29" s="11" t="s">
        <v>73</v>
      </c>
    </row>
    <row r="30" spans="1:9" ht="19.5" customHeight="1">
      <c r="A30" s="12"/>
      <c r="B30" s="3"/>
      <c r="C30" s="11"/>
      <c r="D30" s="3"/>
      <c r="E30" s="3"/>
      <c r="F30" s="3"/>
      <c r="G30" s="3"/>
      <c r="H30" s="3"/>
      <c r="I30" s="3"/>
    </row>
    <row r="31" spans="1:9" ht="19.5" customHeight="1">
      <c r="A31" s="12"/>
      <c r="B31" s="3"/>
      <c r="C31" s="11"/>
      <c r="D31" s="3"/>
      <c r="E31" s="3"/>
      <c r="F31" s="3"/>
      <c r="G31" s="3"/>
      <c r="H31" s="3"/>
      <c r="I31" s="3"/>
    </row>
    <row r="32" spans="1:9" ht="19.5" customHeight="1">
      <c r="A32" s="11"/>
      <c r="B32" s="11"/>
      <c r="C32" s="11"/>
      <c r="D32" s="11"/>
      <c r="E32" s="11"/>
      <c r="F32" s="11"/>
      <c r="G32" s="11"/>
      <c r="H32" s="11"/>
      <c r="I32" s="11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9.5" customHeight="1">
      <c r="A61" s="1"/>
    </row>
    <row r="62" ht="19.5" customHeight="1">
      <c r="A62" s="1"/>
    </row>
    <row r="63" ht="19.5" customHeight="1">
      <c r="A63" s="1"/>
    </row>
    <row r="64" ht="19.5" customHeight="1">
      <c r="A64" s="1"/>
    </row>
    <row r="65" ht="19.5" customHeight="1">
      <c r="A65" s="1"/>
    </row>
    <row r="66" ht="19.5" customHeight="1">
      <c r="A66" s="1"/>
    </row>
    <row r="67" ht="19.5" customHeight="1">
      <c r="A67" s="1"/>
    </row>
    <row r="68" ht="19.5" customHeight="1">
      <c r="A68" s="1"/>
    </row>
    <row r="69" ht="19.5" customHeight="1">
      <c r="A69" s="1"/>
    </row>
    <row r="70" ht="19.5" customHeight="1">
      <c r="A70" s="1"/>
    </row>
    <row r="71" ht="19.5" customHeight="1">
      <c r="A71" s="1"/>
    </row>
    <row r="72" ht="19.5" customHeight="1">
      <c r="A72" s="1"/>
    </row>
    <row r="73" ht="19.5" customHeight="1">
      <c r="A73" s="1"/>
    </row>
    <row r="74" ht="19.5" customHeight="1">
      <c r="A74" s="1"/>
    </row>
    <row r="75" ht="19.5" customHeight="1">
      <c r="A75" s="1"/>
    </row>
    <row r="76" ht="19.5" customHeight="1">
      <c r="A76" s="1"/>
    </row>
    <row r="77" ht="19.5" customHeight="1">
      <c r="A77" s="1"/>
    </row>
    <row r="78" ht="19.5" customHeight="1">
      <c r="A78" s="1"/>
    </row>
    <row r="79" ht="19.5" customHeight="1">
      <c r="A79" s="1"/>
    </row>
    <row r="80" ht="19.5" customHeight="1">
      <c r="A80" s="1"/>
    </row>
    <row r="81" ht="19.5" customHeight="1">
      <c r="A81" s="1"/>
    </row>
    <row r="82" ht="19.5" customHeight="1">
      <c r="A82" s="1"/>
    </row>
    <row r="83" ht="19.5" customHeight="1">
      <c r="A83" s="1"/>
    </row>
    <row r="84" ht="19.5" customHeight="1">
      <c r="A84" s="1"/>
    </row>
    <row r="85" ht="19.5" customHeight="1">
      <c r="A85" s="1"/>
    </row>
    <row r="86" ht="19.5" customHeight="1">
      <c r="A86" s="1"/>
    </row>
    <row r="87" ht="19.5" customHeight="1">
      <c r="A87" s="1"/>
    </row>
    <row r="88" ht="19.5" customHeight="1">
      <c r="A88" s="1"/>
    </row>
    <row r="89" ht="19.5" customHeight="1">
      <c r="A89" s="1"/>
    </row>
    <row r="90" ht="19.5" customHeight="1">
      <c r="A90" s="1"/>
    </row>
    <row r="91" ht="19.5" customHeight="1">
      <c r="A91" s="1"/>
    </row>
    <row r="92" ht="19.5" customHeight="1">
      <c r="A92" s="1"/>
    </row>
    <row r="93" ht="19.5" customHeight="1">
      <c r="A93" s="1"/>
    </row>
    <row r="94" ht="19.5" customHeight="1">
      <c r="A94" s="1"/>
    </row>
    <row r="95" ht="19.5" customHeight="1">
      <c r="A95" s="1"/>
    </row>
    <row r="96" ht="19.5" customHeight="1">
      <c r="A96" s="1"/>
    </row>
    <row r="97" ht="19.5" customHeight="1">
      <c r="A97" s="1"/>
    </row>
    <row r="98" ht="19.5" customHeight="1">
      <c r="A98" s="1"/>
    </row>
    <row r="99" ht="19.5" customHeight="1">
      <c r="A99" s="1"/>
    </row>
    <row r="100" ht="19.5" customHeight="1">
      <c r="A100" s="1"/>
    </row>
    <row r="101" ht="19.5" customHeight="1">
      <c r="A101" s="1"/>
    </row>
    <row r="102" ht="19.5" customHeight="1">
      <c r="A102" s="1"/>
    </row>
    <row r="103" ht="19.5" customHeight="1">
      <c r="A103" s="1"/>
    </row>
    <row r="104" ht="19.5" customHeight="1">
      <c r="A104" s="1"/>
    </row>
    <row r="105" ht="19.5" customHeight="1">
      <c r="A105" s="1"/>
    </row>
    <row r="106" ht="19.5" customHeight="1">
      <c r="A106" s="1"/>
    </row>
    <row r="107" ht="19.5" customHeight="1">
      <c r="A107" s="1"/>
    </row>
    <row r="108" ht="19.5" customHeight="1">
      <c r="A108" s="1"/>
    </row>
    <row r="109" ht="19.5" customHeight="1">
      <c r="A109" s="1"/>
    </row>
    <row r="110" ht="19.5" customHeight="1">
      <c r="A110" s="1"/>
    </row>
    <row r="111" ht="19.5" customHeight="1">
      <c r="A111" s="1"/>
    </row>
    <row r="112" ht="19.5" customHeight="1">
      <c r="A112" s="1"/>
    </row>
    <row r="113" ht="19.5" customHeight="1">
      <c r="A113" s="1"/>
    </row>
    <row r="114" ht="19.5" customHeight="1">
      <c r="A114" s="1"/>
    </row>
    <row r="115" ht="19.5" customHeight="1">
      <c r="A115" s="1"/>
    </row>
    <row r="116" ht="19.5" customHeight="1">
      <c r="A116" s="1"/>
    </row>
    <row r="117" ht="19.5" customHeight="1">
      <c r="A117" s="1"/>
    </row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</sheetData>
  <printOptions/>
  <pageMargins left="0.64" right="0" top="0.15748031496062992" bottom="0.31496062992125984" header="0" footer="0"/>
  <pageSetup horizontalDpi="240" verticalDpi="24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7"/>
  <sheetViews>
    <sheetView view="pageBreakPreview" zoomScale="60" workbookViewId="0" topLeftCell="A1">
      <selection activeCell="E27" activeCellId="9" sqref="C9 E9 I9 H10 N24 D23 J25 N25 N27 E27"/>
    </sheetView>
  </sheetViews>
  <sheetFormatPr defaultColWidth="9.00390625" defaultRowHeight="13.5"/>
  <cols>
    <col min="1" max="1" width="3.125" style="0" customWidth="1"/>
    <col min="2" max="2" width="11.00390625" style="0" customWidth="1"/>
    <col min="3" max="16" width="7.75390625" style="0" customWidth="1"/>
    <col min="18" max="28" width="7.75390625" style="0" customWidth="1"/>
  </cols>
  <sheetData>
    <row r="1" spans="2:6" ht="19.5" customHeight="1">
      <c r="B1" s="80" t="s">
        <v>74</v>
      </c>
      <c r="C1" s="81"/>
      <c r="D1" s="81"/>
      <c r="E1" s="81"/>
      <c r="F1" s="81"/>
    </row>
    <row r="2" spans="1:2" ht="19.5" customHeight="1">
      <c r="A2" s="2"/>
      <c r="B2" s="14" t="s">
        <v>44</v>
      </c>
    </row>
    <row r="3" ht="19.5" customHeight="1" thickBot="1">
      <c r="O3" s="1" t="s">
        <v>43</v>
      </c>
    </row>
    <row r="4" spans="1:17" ht="19.5" customHeight="1" thickBot="1">
      <c r="A4" s="13"/>
      <c r="B4" s="5" t="s">
        <v>2</v>
      </c>
      <c r="C4" s="9" t="s">
        <v>23</v>
      </c>
      <c r="D4" s="4" t="s">
        <v>24</v>
      </c>
      <c r="E4" s="4" t="s">
        <v>25</v>
      </c>
      <c r="F4" s="4" t="s">
        <v>26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10" t="s">
        <v>34</v>
      </c>
      <c r="O4" s="13" t="s">
        <v>35</v>
      </c>
      <c r="P4" s="4" t="s">
        <v>36</v>
      </c>
      <c r="Q4" s="5" t="s">
        <v>37</v>
      </c>
    </row>
    <row r="5" spans="1:17" ht="19.5" customHeight="1">
      <c r="A5" s="15">
        <v>1</v>
      </c>
      <c r="B5" s="22" t="s">
        <v>14</v>
      </c>
      <c r="C5" s="93">
        <f>16.1771811336839*0.53</f>
        <v>8.573906000852467</v>
      </c>
      <c r="D5" s="94">
        <f>3.25132594081376*0.53</f>
        <v>1.7232027486312929</v>
      </c>
      <c r="E5" s="94">
        <f>9.0789993498478*0.53</f>
        <v>4.8118696554193345</v>
      </c>
      <c r="F5" s="94">
        <f>5.7364466097075*0.53</f>
        <v>3.0403167031449754</v>
      </c>
      <c r="G5" s="94">
        <f>7.03886460377145*0.53</f>
        <v>3.730598239998869</v>
      </c>
      <c r="H5" s="94">
        <f>3.03067555830529*0.53</f>
        <v>1.6062580459018039</v>
      </c>
      <c r="I5" s="94">
        <f>3.19243142658244*0.53</f>
        <v>1.6919886560886934</v>
      </c>
      <c r="J5" s="94">
        <f>4.05826473773913*0.53</f>
        <v>2.150880311001739</v>
      </c>
      <c r="K5" s="94">
        <f>14.7079757527155*0.53</f>
        <v>7.795227148939215</v>
      </c>
      <c r="L5" s="94">
        <f>13.0034908809745*0.53</f>
        <v>6.891850166916485</v>
      </c>
      <c r="M5" s="94">
        <f>24.1106812198822*0.53</f>
        <v>12.778661046537566</v>
      </c>
      <c r="N5" s="95">
        <f>14.0852567847168*0.53</f>
        <v>7.465186095899904</v>
      </c>
      <c r="O5" s="28">
        <f aca="true" t="shared" si="0" ref="O5:O29">MAX(C5:N5)</f>
        <v>12.778661046537566</v>
      </c>
      <c r="P5" s="27">
        <f aca="true" t="shared" si="1" ref="P5:P29">MIN(C5:N5)</f>
        <v>1.6062580459018039</v>
      </c>
      <c r="Q5" s="29">
        <f aca="true" t="shared" si="2" ref="Q5:Q29">AVERAGE(C5:N5)</f>
        <v>5.188328734944362</v>
      </c>
    </row>
    <row r="6" spans="1:17" ht="19.5" customHeight="1">
      <c r="A6" s="16">
        <v>2</v>
      </c>
      <c r="B6" s="23" t="s">
        <v>40</v>
      </c>
      <c r="C6" s="96" t="s">
        <v>51</v>
      </c>
      <c r="D6" s="75">
        <v>8.43</v>
      </c>
      <c r="E6" s="75">
        <v>5.36</v>
      </c>
      <c r="F6" s="75">
        <v>4.05</v>
      </c>
      <c r="G6" s="75">
        <v>3.96</v>
      </c>
      <c r="H6" s="75">
        <v>4.41</v>
      </c>
      <c r="I6" s="75">
        <v>6.74</v>
      </c>
      <c r="J6" s="75">
        <v>12.4</v>
      </c>
      <c r="K6" s="75">
        <v>24.2</v>
      </c>
      <c r="L6" s="75">
        <v>19.9</v>
      </c>
      <c r="M6" s="75">
        <v>25</v>
      </c>
      <c r="N6" s="87">
        <v>8.22</v>
      </c>
      <c r="O6" s="32">
        <f t="shared" si="0"/>
        <v>25</v>
      </c>
      <c r="P6" s="31">
        <f t="shared" si="1"/>
        <v>3.96</v>
      </c>
      <c r="Q6" s="33">
        <f t="shared" si="2"/>
        <v>11.15181818181818</v>
      </c>
    </row>
    <row r="7" spans="1:17" ht="19.5" customHeight="1">
      <c r="A7" s="16">
        <v>3</v>
      </c>
      <c r="B7" s="23" t="s">
        <v>3</v>
      </c>
      <c r="C7" s="96" t="s">
        <v>51</v>
      </c>
      <c r="D7" s="75" t="s">
        <v>51</v>
      </c>
      <c r="E7" s="75">
        <v>2.98</v>
      </c>
      <c r="F7" s="75" t="s">
        <v>51</v>
      </c>
      <c r="G7" s="75">
        <v>4.01</v>
      </c>
      <c r="H7" s="75" t="s">
        <v>51</v>
      </c>
      <c r="I7" s="75">
        <v>8.74</v>
      </c>
      <c r="J7" s="75" t="s">
        <v>51</v>
      </c>
      <c r="K7" s="75" t="s">
        <v>51</v>
      </c>
      <c r="L7" s="75" t="s">
        <v>51</v>
      </c>
      <c r="M7" s="75">
        <v>40.4</v>
      </c>
      <c r="N7" s="87" t="s">
        <v>51</v>
      </c>
      <c r="O7" s="32">
        <f t="shared" si="0"/>
        <v>40.4</v>
      </c>
      <c r="P7" s="31">
        <f t="shared" si="1"/>
        <v>2.98</v>
      </c>
      <c r="Q7" s="33">
        <f t="shared" si="2"/>
        <v>14.032499999999999</v>
      </c>
    </row>
    <row r="8" spans="1:17" ht="19.5" customHeight="1">
      <c r="A8" s="18">
        <v>4</v>
      </c>
      <c r="B8" s="23" t="s">
        <v>15</v>
      </c>
      <c r="C8" s="105" t="s">
        <v>51</v>
      </c>
      <c r="D8" s="75" t="s">
        <v>51</v>
      </c>
      <c r="E8" s="75" t="s">
        <v>51</v>
      </c>
      <c r="F8" s="75">
        <v>7.166026040179788</v>
      </c>
      <c r="G8" s="75">
        <v>8.55448568785767</v>
      </c>
      <c r="H8" s="75">
        <v>8.690090516207508</v>
      </c>
      <c r="I8" s="75">
        <v>13.77583095767222</v>
      </c>
      <c r="J8" s="75">
        <v>21.745280035733263</v>
      </c>
      <c r="K8" s="75">
        <v>19.345948847690764</v>
      </c>
      <c r="L8" s="75">
        <v>16.836275615704967</v>
      </c>
      <c r="M8" s="75">
        <v>20.753022836411382</v>
      </c>
      <c r="N8" s="87">
        <v>16.364671816123877</v>
      </c>
      <c r="O8" s="32">
        <f t="shared" si="0"/>
        <v>21.745280035733263</v>
      </c>
      <c r="P8" s="31">
        <f t="shared" si="1"/>
        <v>7.166026040179788</v>
      </c>
      <c r="Q8" s="33">
        <f t="shared" si="2"/>
        <v>14.803514705953493</v>
      </c>
    </row>
    <row r="9" spans="1:17" ht="19.5" customHeight="1" thickBot="1">
      <c r="A9" s="19">
        <v>5</v>
      </c>
      <c r="B9" s="7" t="s">
        <v>16</v>
      </c>
      <c r="C9" s="76">
        <v>34.63</v>
      </c>
      <c r="D9" s="73">
        <v>38.43</v>
      </c>
      <c r="E9" s="77">
        <v>23.53</v>
      </c>
      <c r="F9" s="73">
        <v>9.52</v>
      </c>
      <c r="G9" s="73">
        <v>13.27</v>
      </c>
      <c r="H9" s="73">
        <v>16.43</v>
      </c>
      <c r="I9" s="77">
        <v>30.39</v>
      </c>
      <c r="J9" s="73">
        <v>26.31</v>
      </c>
      <c r="K9" s="73">
        <v>27.54</v>
      </c>
      <c r="L9" s="73">
        <v>22.72</v>
      </c>
      <c r="M9" s="73">
        <v>22.83</v>
      </c>
      <c r="N9" s="97">
        <v>27.94</v>
      </c>
      <c r="O9" s="35">
        <f t="shared" si="0"/>
        <v>38.43</v>
      </c>
      <c r="P9" s="34">
        <f t="shared" si="1"/>
        <v>9.52</v>
      </c>
      <c r="Q9" s="36">
        <f t="shared" si="2"/>
        <v>24.461666666666662</v>
      </c>
    </row>
    <row r="10" spans="1:17" ht="19.5" customHeight="1">
      <c r="A10" s="24">
        <v>6</v>
      </c>
      <c r="B10" s="8" t="s">
        <v>5</v>
      </c>
      <c r="C10" s="98">
        <v>105.18561368209255</v>
      </c>
      <c r="D10" s="74">
        <v>137.6862464183381</v>
      </c>
      <c r="E10" s="74">
        <v>108.49774127310062</v>
      </c>
      <c r="F10" s="74">
        <v>34.52454268292682</v>
      </c>
      <c r="G10" s="74">
        <v>102.11510460251047</v>
      </c>
      <c r="H10" s="78">
        <v>65.02338902147972</v>
      </c>
      <c r="I10" s="74">
        <v>101.03547297297298</v>
      </c>
      <c r="J10" s="74">
        <v>107.15040650406505</v>
      </c>
      <c r="K10" s="74">
        <v>82.86893203883496</v>
      </c>
      <c r="L10" s="74">
        <v>81.6416100872939</v>
      </c>
      <c r="M10" s="74">
        <v>55.53046875</v>
      </c>
      <c r="N10" s="99">
        <v>6.194359756097562</v>
      </c>
      <c r="O10" s="39">
        <f t="shared" si="0"/>
        <v>137.6862464183381</v>
      </c>
      <c r="P10" s="38">
        <f t="shared" si="1"/>
        <v>6.194359756097562</v>
      </c>
      <c r="Q10" s="40">
        <f t="shared" si="2"/>
        <v>82.28782398247606</v>
      </c>
    </row>
    <row r="11" spans="1:18" ht="19.5" customHeight="1" thickBot="1">
      <c r="A11" s="25">
        <v>7</v>
      </c>
      <c r="B11" s="6" t="s">
        <v>6</v>
      </c>
      <c r="C11" s="102" t="s">
        <v>51</v>
      </c>
      <c r="D11" s="88" t="s">
        <v>51</v>
      </c>
      <c r="E11" s="88">
        <v>59.3</v>
      </c>
      <c r="F11" s="88">
        <v>31.1</v>
      </c>
      <c r="G11" s="88">
        <v>21</v>
      </c>
      <c r="H11" s="88">
        <v>20.6</v>
      </c>
      <c r="I11" s="88">
        <v>51.8</v>
      </c>
      <c r="J11" s="88">
        <v>179</v>
      </c>
      <c r="K11" s="88">
        <v>86.9</v>
      </c>
      <c r="L11" s="88">
        <v>161</v>
      </c>
      <c r="M11" s="88">
        <v>81.2</v>
      </c>
      <c r="N11" s="89">
        <v>52</v>
      </c>
      <c r="O11" s="42">
        <f t="shared" si="0"/>
        <v>179</v>
      </c>
      <c r="P11" s="41">
        <f t="shared" si="1"/>
        <v>20.6</v>
      </c>
      <c r="Q11" s="43">
        <f t="shared" si="2"/>
        <v>74.39000000000001</v>
      </c>
      <c r="R11" s="11" t="s">
        <v>66</v>
      </c>
    </row>
    <row r="12" spans="1:17" ht="19.5" customHeight="1">
      <c r="A12" s="20">
        <v>8</v>
      </c>
      <c r="B12" s="22" t="s">
        <v>17</v>
      </c>
      <c r="C12" s="93">
        <v>0.7101</v>
      </c>
      <c r="D12" s="94">
        <v>20.7888</v>
      </c>
      <c r="E12" s="94">
        <v>1.4693</v>
      </c>
      <c r="F12" s="94">
        <v>3.5532</v>
      </c>
      <c r="G12" s="94">
        <v>9.7585</v>
      </c>
      <c r="H12" s="94">
        <v>8.1572</v>
      </c>
      <c r="I12" s="94">
        <v>8.0309</v>
      </c>
      <c r="J12" s="94">
        <v>6.157</v>
      </c>
      <c r="K12" s="94">
        <v>13.9811</v>
      </c>
      <c r="L12" s="94">
        <v>13.2486</v>
      </c>
      <c r="M12" s="94">
        <v>8.4696</v>
      </c>
      <c r="N12" s="95">
        <v>11.251</v>
      </c>
      <c r="O12" s="28">
        <f t="shared" si="0"/>
        <v>20.7888</v>
      </c>
      <c r="P12" s="27">
        <f t="shared" si="1"/>
        <v>0.7101</v>
      </c>
      <c r="Q12" s="29">
        <f t="shared" si="2"/>
        <v>8.797941666666667</v>
      </c>
    </row>
    <row r="13" spans="1:18" ht="19.5" customHeight="1">
      <c r="A13" s="18">
        <v>9</v>
      </c>
      <c r="B13" s="23" t="s">
        <v>18</v>
      </c>
      <c r="C13" s="96">
        <v>29.66</v>
      </c>
      <c r="D13" s="75">
        <v>33.08</v>
      </c>
      <c r="E13" s="75">
        <v>7.36</v>
      </c>
      <c r="F13" s="75">
        <v>12.92</v>
      </c>
      <c r="G13" s="75">
        <v>9.61</v>
      </c>
      <c r="H13" s="75">
        <v>9.41</v>
      </c>
      <c r="I13" s="75">
        <v>23.15</v>
      </c>
      <c r="J13" s="75">
        <v>23.17</v>
      </c>
      <c r="K13" s="75">
        <v>26.8</v>
      </c>
      <c r="L13" s="75">
        <v>28.4</v>
      </c>
      <c r="M13" s="75">
        <v>31.85</v>
      </c>
      <c r="N13" s="87">
        <v>37.58</v>
      </c>
      <c r="O13" s="32">
        <f t="shared" si="0"/>
        <v>37.58</v>
      </c>
      <c r="P13" s="31">
        <f t="shared" si="1"/>
        <v>7.36</v>
      </c>
      <c r="Q13" s="33">
        <f t="shared" si="2"/>
        <v>22.749166666666667</v>
      </c>
      <c r="R13" t="s">
        <v>67</v>
      </c>
    </row>
    <row r="14" spans="1:17" ht="19.5" customHeight="1">
      <c r="A14" s="18">
        <v>10</v>
      </c>
      <c r="B14" s="23" t="s">
        <v>19</v>
      </c>
      <c r="C14" s="96">
        <v>53.34212732412414</v>
      </c>
      <c r="D14" s="75">
        <v>52.56096279289981</v>
      </c>
      <c r="E14" s="75">
        <v>55.64389873314839</v>
      </c>
      <c r="F14" s="75">
        <v>41.513764126513315</v>
      </c>
      <c r="G14" s="75">
        <v>24.65329195343815</v>
      </c>
      <c r="H14" s="75">
        <v>46.4130898495992</v>
      </c>
      <c r="I14" s="75">
        <v>38.50639062834026</v>
      </c>
      <c r="J14" s="75">
        <v>58.42326180935832</v>
      </c>
      <c r="K14" s="75">
        <v>54.98739167369646</v>
      </c>
      <c r="L14" s="75">
        <v>24.22170313768175</v>
      </c>
      <c r="M14" s="75">
        <v>66.39108053779086</v>
      </c>
      <c r="N14" s="87">
        <v>75.75508057318471</v>
      </c>
      <c r="O14" s="32">
        <f t="shared" si="0"/>
        <v>75.75508057318471</v>
      </c>
      <c r="P14" s="31">
        <f t="shared" si="1"/>
        <v>24.22170313768175</v>
      </c>
      <c r="Q14" s="33">
        <f t="shared" si="2"/>
        <v>49.36767026164795</v>
      </c>
    </row>
    <row r="15" spans="1:18" ht="19.5" customHeight="1">
      <c r="A15" s="18">
        <v>11</v>
      </c>
      <c r="B15" s="23" t="s">
        <v>53</v>
      </c>
      <c r="C15" s="96">
        <v>57.14349081066604</v>
      </c>
      <c r="D15" s="75">
        <v>58.23843758663216</v>
      </c>
      <c r="E15" s="75">
        <v>36.27126297106262</v>
      </c>
      <c r="F15" s="75">
        <v>36.65310745452014</v>
      </c>
      <c r="G15" s="75">
        <v>22.114087962930366</v>
      </c>
      <c r="H15" s="75">
        <v>27.31630965791005</v>
      </c>
      <c r="I15" s="75">
        <v>41.82568491124095</v>
      </c>
      <c r="J15" s="75">
        <v>49.75331357490646</v>
      </c>
      <c r="K15" s="75">
        <v>51.992281095280966</v>
      </c>
      <c r="L15" s="75">
        <v>49.46086591187285</v>
      </c>
      <c r="M15" s="75">
        <v>52.74582536957248</v>
      </c>
      <c r="N15" s="87">
        <v>50.74397681716284</v>
      </c>
      <c r="O15" s="32">
        <f t="shared" si="0"/>
        <v>58.23843758663216</v>
      </c>
      <c r="P15" s="31">
        <f t="shared" si="1"/>
        <v>22.114087962930366</v>
      </c>
      <c r="Q15" s="33">
        <f t="shared" si="2"/>
        <v>44.52155367697983</v>
      </c>
      <c r="R15" t="s">
        <v>68</v>
      </c>
    </row>
    <row r="16" spans="1:17" ht="19.5" customHeight="1">
      <c r="A16" s="18">
        <v>12</v>
      </c>
      <c r="B16" s="23" t="s">
        <v>20</v>
      </c>
      <c r="C16" s="96">
        <v>13.3</v>
      </c>
      <c r="D16" s="75">
        <v>16.03</v>
      </c>
      <c r="E16" s="75">
        <v>14.9</v>
      </c>
      <c r="F16" s="75">
        <v>49.6</v>
      </c>
      <c r="G16" s="75">
        <v>14</v>
      </c>
      <c r="H16" s="75">
        <v>3.8</v>
      </c>
      <c r="I16" s="75">
        <v>8.5</v>
      </c>
      <c r="J16" s="75">
        <v>5.6</v>
      </c>
      <c r="K16" s="75">
        <v>7.1</v>
      </c>
      <c r="L16" s="75">
        <v>5.3</v>
      </c>
      <c r="M16" s="75">
        <v>1.4</v>
      </c>
      <c r="N16" s="87">
        <v>8.5</v>
      </c>
      <c r="O16" s="32">
        <f t="shared" si="0"/>
        <v>49.6</v>
      </c>
      <c r="P16" s="31">
        <f t="shared" si="1"/>
        <v>1.4</v>
      </c>
      <c r="Q16" s="33">
        <f t="shared" si="2"/>
        <v>12.335833333333335</v>
      </c>
    </row>
    <row r="17" spans="1:17" ht="19.5" customHeight="1">
      <c r="A17" s="18">
        <v>13</v>
      </c>
      <c r="B17" s="23" t="s">
        <v>8</v>
      </c>
      <c r="C17" s="96">
        <v>34.33</v>
      </c>
      <c r="D17" s="75">
        <v>49.22</v>
      </c>
      <c r="E17" s="75">
        <v>34.14</v>
      </c>
      <c r="F17" s="75">
        <v>23.83</v>
      </c>
      <c r="G17" s="75">
        <v>23.92</v>
      </c>
      <c r="H17" s="75">
        <v>23.79</v>
      </c>
      <c r="I17" s="75">
        <v>32.15</v>
      </c>
      <c r="J17" s="75">
        <v>46.55</v>
      </c>
      <c r="K17" s="75">
        <v>54.74</v>
      </c>
      <c r="L17" s="75">
        <v>38.62</v>
      </c>
      <c r="M17" s="75">
        <v>52.51</v>
      </c>
      <c r="N17" s="87">
        <v>66.94</v>
      </c>
      <c r="O17" s="32">
        <f t="shared" si="0"/>
        <v>66.94</v>
      </c>
      <c r="P17" s="31">
        <f t="shared" si="1"/>
        <v>23.79</v>
      </c>
      <c r="Q17" s="33">
        <f t="shared" si="2"/>
        <v>40.06166666666667</v>
      </c>
    </row>
    <row r="18" spans="1:17" ht="19.5" customHeight="1">
      <c r="A18" s="18">
        <v>14</v>
      </c>
      <c r="B18" s="23" t="s">
        <v>41</v>
      </c>
      <c r="C18" s="96" t="s">
        <v>51</v>
      </c>
      <c r="D18" s="75" t="s">
        <v>51</v>
      </c>
      <c r="E18" s="75">
        <v>0</v>
      </c>
      <c r="F18" s="75" t="s">
        <v>51</v>
      </c>
      <c r="G18" s="75" t="s">
        <v>51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87">
        <v>17.81718929680359</v>
      </c>
      <c r="O18" s="32">
        <f t="shared" si="0"/>
        <v>17.81718929680359</v>
      </c>
      <c r="P18" s="31">
        <f t="shared" si="1"/>
        <v>0</v>
      </c>
      <c r="Q18" s="33">
        <f t="shared" si="2"/>
        <v>2.227148662100449</v>
      </c>
    </row>
    <row r="19" spans="1:17" ht="19.5" customHeight="1">
      <c r="A19" s="18">
        <v>15</v>
      </c>
      <c r="B19" s="23" t="s">
        <v>21</v>
      </c>
      <c r="C19" s="96">
        <v>47.21</v>
      </c>
      <c r="D19" s="75">
        <v>37.85</v>
      </c>
      <c r="E19" s="75">
        <v>21.06</v>
      </c>
      <c r="F19" s="75">
        <v>13.38</v>
      </c>
      <c r="G19" s="75">
        <v>12.88</v>
      </c>
      <c r="H19" s="75">
        <v>18.24</v>
      </c>
      <c r="I19" s="75">
        <v>31.19</v>
      </c>
      <c r="J19" s="75">
        <v>53.55</v>
      </c>
      <c r="K19" s="75">
        <v>73.45</v>
      </c>
      <c r="L19" s="75">
        <v>58.52</v>
      </c>
      <c r="M19" s="75">
        <v>62.84</v>
      </c>
      <c r="N19" s="87">
        <v>63.94</v>
      </c>
      <c r="O19" s="32">
        <f t="shared" si="0"/>
        <v>73.45</v>
      </c>
      <c r="P19" s="31">
        <f t="shared" si="1"/>
        <v>12.88</v>
      </c>
      <c r="Q19" s="33">
        <f t="shared" si="2"/>
        <v>41.17583333333333</v>
      </c>
    </row>
    <row r="20" spans="1:17" ht="19.5" customHeight="1" thickBot="1">
      <c r="A20" s="21">
        <v>16</v>
      </c>
      <c r="B20" s="26" t="s">
        <v>7</v>
      </c>
      <c r="C20" s="100">
        <v>45.6</v>
      </c>
      <c r="D20" s="68">
        <v>47.9</v>
      </c>
      <c r="E20" s="68">
        <v>46.5</v>
      </c>
      <c r="F20" s="68">
        <v>34.2</v>
      </c>
      <c r="G20" s="68">
        <v>30.5</v>
      </c>
      <c r="H20" s="68">
        <v>26.5</v>
      </c>
      <c r="I20" s="68">
        <v>33.5</v>
      </c>
      <c r="J20" s="68">
        <v>34.6</v>
      </c>
      <c r="K20" s="68">
        <v>48.7</v>
      </c>
      <c r="L20" s="68">
        <v>38.8</v>
      </c>
      <c r="M20" s="68">
        <v>44.7</v>
      </c>
      <c r="N20" s="101">
        <v>52.6</v>
      </c>
      <c r="O20" s="46">
        <f t="shared" si="0"/>
        <v>52.6</v>
      </c>
      <c r="P20" s="45">
        <f t="shared" si="1"/>
        <v>26.5</v>
      </c>
      <c r="Q20" s="47">
        <f t="shared" si="2"/>
        <v>40.34166666666667</v>
      </c>
    </row>
    <row r="21" spans="1:18" ht="19.5" customHeight="1">
      <c r="A21" s="24">
        <v>17</v>
      </c>
      <c r="B21" s="8" t="s">
        <v>9</v>
      </c>
      <c r="C21" s="98" t="s">
        <v>51</v>
      </c>
      <c r="D21" s="74" t="s">
        <v>51</v>
      </c>
      <c r="E21" s="74" t="s">
        <v>51</v>
      </c>
      <c r="F21" s="74" t="s">
        <v>51</v>
      </c>
      <c r="G21" s="74" t="s">
        <v>51</v>
      </c>
      <c r="H21" s="74">
        <v>3.3729438996867684</v>
      </c>
      <c r="I21" s="74">
        <v>8.182698366344411</v>
      </c>
      <c r="J21" s="74">
        <v>11.405445434583262</v>
      </c>
      <c r="K21" s="74">
        <v>10.05001839128707</v>
      </c>
      <c r="L21" s="74">
        <v>8.360333889435985</v>
      </c>
      <c r="M21" s="74">
        <v>8.281701621550342</v>
      </c>
      <c r="N21" s="99">
        <v>25.704503080942562</v>
      </c>
      <c r="O21" s="39">
        <f t="shared" si="0"/>
        <v>25.704503080942562</v>
      </c>
      <c r="P21" s="38">
        <f t="shared" si="1"/>
        <v>3.3729438996867684</v>
      </c>
      <c r="Q21" s="40">
        <f t="shared" si="2"/>
        <v>10.765377811975771</v>
      </c>
      <c r="R21" s="82"/>
    </row>
    <row r="22" spans="1:17" ht="19.5" customHeight="1">
      <c r="A22" s="18">
        <v>18</v>
      </c>
      <c r="B22" s="23" t="s">
        <v>22</v>
      </c>
      <c r="C22" s="96">
        <v>39.219681906001824</v>
      </c>
      <c r="D22" s="75">
        <v>44.70391558144425</v>
      </c>
      <c r="E22" s="75">
        <v>17.747286126291915</v>
      </c>
      <c r="F22" s="75">
        <v>17.589482037570427</v>
      </c>
      <c r="G22" s="75">
        <v>22.354794298753852</v>
      </c>
      <c r="H22" s="75">
        <v>22.619472582584333</v>
      </c>
      <c r="I22" s="75">
        <v>28.678224633434407</v>
      </c>
      <c r="J22" s="75">
        <v>26.074198830439745</v>
      </c>
      <c r="K22" s="75">
        <v>32.34310368960116</v>
      </c>
      <c r="L22" s="75">
        <v>45.3594063855574</v>
      </c>
      <c r="M22" s="75">
        <v>34.599794356912824</v>
      </c>
      <c r="N22" s="87">
        <v>59.28212224899695</v>
      </c>
      <c r="O22" s="32">
        <f t="shared" si="0"/>
        <v>59.28212224899695</v>
      </c>
      <c r="P22" s="31">
        <f t="shared" si="1"/>
        <v>17.589482037570427</v>
      </c>
      <c r="Q22" s="33">
        <f t="shared" si="2"/>
        <v>32.54762355646575</v>
      </c>
    </row>
    <row r="23" spans="1:18" ht="19.5" customHeight="1">
      <c r="A23" s="18">
        <v>19</v>
      </c>
      <c r="B23" s="23" t="s">
        <v>54</v>
      </c>
      <c r="C23" s="96" t="s">
        <v>51</v>
      </c>
      <c r="D23" s="79">
        <v>4.628</v>
      </c>
      <c r="E23" s="75">
        <v>3.29</v>
      </c>
      <c r="F23" s="75">
        <v>2.772</v>
      </c>
      <c r="G23" s="75">
        <v>3.74</v>
      </c>
      <c r="H23" s="75">
        <v>3.51</v>
      </c>
      <c r="I23" s="75">
        <v>4.4409</v>
      </c>
      <c r="J23" s="75">
        <v>13.827</v>
      </c>
      <c r="K23" s="75">
        <v>2.835</v>
      </c>
      <c r="L23" s="75">
        <v>7.27</v>
      </c>
      <c r="M23" s="75">
        <v>2.33</v>
      </c>
      <c r="N23" s="87">
        <v>3.29</v>
      </c>
      <c r="O23" s="32">
        <f t="shared" si="0"/>
        <v>13.827</v>
      </c>
      <c r="P23" s="31">
        <f t="shared" si="1"/>
        <v>2.33</v>
      </c>
      <c r="Q23" s="33">
        <f t="shared" si="2"/>
        <v>4.721172727272727</v>
      </c>
      <c r="R23" s="11" t="s">
        <v>70</v>
      </c>
    </row>
    <row r="24" spans="1:18" ht="19.5" customHeight="1">
      <c r="A24" s="18">
        <v>20</v>
      </c>
      <c r="B24" s="23" t="s">
        <v>10</v>
      </c>
      <c r="C24" s="96" t="s">
        <v>51</v>
      </c>
      <c r="D24" s="75" t="s">
        <v>51</v>
      </c>
      <c r="E24" s="75" t="s">
        <v>51</v>
      </c>
      <c r="F24" s="75" t="s">
        <v>51</v>
      </c>
      <c r="G24" s="75" t="s">
        <v>51</v>
      </c>
      <c r="H24" s="75" t="s">
        <v>51</v>
      </c>
      <c r="I24" s="75">
        <v>16.9</v>
      </c>
      <c r="J24" s="75">
        <v>12.3</v>
      </c>
      <c r="K24" s="75">
        <v>11.7</v>
      </c>
      <c r="L24" s="75">
        <v>119</v>
      </c>
      <c r="M24" s="75">
        <v>53.2</v>
      </c>
      <c r="N24" s="90">
        <v>112</v>
      </c>
      <c r="O24" s="32">
        <f t="shared" si="0"/>
        <v>119</v>
      </c>
      <c r="P24" s="31">
        <f t="shared" si="1"/>
        <v>11.7</v>
      </c>
      <c r="Q24" s="33">
        <f t="shared" si="2"/>
        <v>54.18333333333334</v>
      </c>
      <c r="R24" s="11" t="s">
        <v>69</v>
      </c>
    </row>
    <row r="25" spans="1:18" ht="19.5" customHeight="1" thickBot="1">
      <c r="A25" s="25">
        <v>21</v>
      </c>
      <c r="B25" s="6" t="s">
        <v>42</v>
      </c>
      <c r="C25" s="102" t="s">
        <v>51</v>
      </c>
      <c r="D25" s="88" t="s">
        <v>51</v>
      </c>
      <c r="E25" s="88" t="s">
        <v>51</v>
      </c>
      <c r="F25" s="88" t="s">
        <v>51</v>
      </c>
      <c r="G25" s="88" t="s">
        <v>51</v>
      </c>
      <c r="H25" s="88" t="s">
        <v>51</v>
      </c>
      <c r="I25" s="88" t="s">
        <v>51</v>
      </c>
      <c r="J25" s="91">
        <v>9.3</v>
      </c>
      <c r="K25" s="88">
        <v>4.5</v>
      </c>
      <c r="L25" s="88">
        <v>10.1</v>
      </c>
      <c r="M25" s="88">
        <v>10</v>
      </c>
      <c r="N25" s="92">
        <v>18</v>
      </c>
      <c r="O25" s="42">
        <f t="shared" si="0"/>
        <v>18</v>
      </c>
      <c r="P25" s="41">
        <f t="shared" si="1"/>
        <v>4.5</v>
      </c>
      <c r="Q25" s="43">
        <f t="shared" si="2"/>
        <v>10.379999999999999</v>
      </c>
      <c r="R25" s="11" t="s">
        <v>75</v>
      </c>
    </row>
    <row r="26" spans="1:17" ht="19.5" customHeight="1">
      <c r="A26" s="20">
        <v>22</v>
      </c>
      <c r="B26" s="22" t="s">
        <v>11</v>
      </c>
      <c r="C26" s="93">
        <v>47.75</v>
      </c>
      <c r="D26" s="94">
        <v>38.84</v>
      </c>
      <c r="E26" s="94">
        <v>25.2</v>
      </c>
      <c r="F26" s="94">
        <v>21.94</v>
      </c>
      <c r="G26" s="94">
        <v>7.89</v>
      </c>
      <c r="H26" s="94">
        <v>10.71</v>
      </c>
      <c r="I26" s="94">
        <v>33.09</v>
      </c>
      <c r="J26" s="94">
        <v>55.96</v>
      </c>
      <c r="K26" s="94">
        <v>59.14</v>
      </c>
      <c r="L26" s="94">
        <v>53.98</v>
      </c>
      <c r="M26" s="94">
        <v>69.49</v>
      </c>
      <c r="N26" s="95">
        <v>67.8</v>
      </c>
      <c r="O26" s="28">
        <f t="shared" si="0"/>
        <v>69.49</v>
      </c>
      <c r="P26" s="27">
        <f t="shared" si="1"/>
        <v>7.89</v>
      </c>
      <c r="Q26" s="29">
        <f t="shared" si="2"/>
        <v>40.98250000000001</v>
      </c>
    </row>
    <row r="27" spans="1:18" ht="19.5" customHeight="1">
      <c r="A27" s="18">
        <v>23</v>
      </c>
      <c r="B27" s="23" t="s">
        <v>13</v>
      </c>
      <c r="C27" s="96" t="s">
        <v>51</v>
      </c>
      <c r="D27" s="75" t="s">
        <v>51</v>
      </c>
      <c r="E27" s="79" t="s">
        <v>51</v>
      </c>
      <c r="F27" s="75">
        <v>5.377509399581888</v>
      </c>
      <c r="G27" s="75">
        <v>4.608055459862302</v>
      </c>
      <c r="H27" s="75">
        <v>4.773259835710617</v>
      </c>
      <c r="I27" s="75">
        <v>8.090207399958485</v>
      </c>
      <c r="J27" s="75">
        <v>1.6538231932217577</v>
      </c>
      <c r="K27" s="75">
        <v>22.950572995847097</v>
      </c>
      <c r="L27" s="75">
        <v>22.729470359000885</v>
      </c>
      <c r="M27" s="75">
        <v>1.0834436380865655</v>
      </c>
      <c r="N27" s="90">
        <v>13.465828372113814</v>
      </c>
      <c r="O27" s="32">
        <v>18.181081182207894</v>
      </c>
      <c r="P27" s="31">
        <f t="shared" si="1"/>
        <v>1.0834436380865655</v>
      </c>
      <c r="Q27" s="33">
        <f t="shared" si="2"/>
        <v>9.414685628153713</v>
      </c>
      <c r="R27" s="11" t="s">
        <v>71</v>
      </c>
    </row>
    <row r="28" spans="1:18" ht="19.5" customHeight="1">
      <c r="A28" s="18">
        <v>24</v>
      </c>
      <c r="B28" s="23" t="s">
        <v>55</v>
      </c>
      <c r="C28" s="103" t="s">
        <v>51</v>
      </c>
      <c r="D28" s="75">
        <v>30.5</v>
      </c>
      <c r="E28" s="75">
        <v>11.3</v>
      </c>
      <c r="F28" s="75">
        <v>9.4</v>
      </c>
      <c r="G28" s="75">
        <v>15.5</v>
      </c>
      <c r="H28" s="104" t="s">
        <v>51</v>
      </c>
      <c r="I28" s="75">
        <v>58</v>
      </c>
      <c r="J28" s="75">
        <v>42.3</v>
      </c>
      <c r="K28" s="75">
        <v>83.7</v>
      </c>
      <c r="L28" s="75" t="s">
        <v>51</v>
      </c>
      <c r="M28" s="75">
        <v>73.1</v>
      </c>
      <c r="N28" s="87" t="s">
        <v>51</v>
      </c>
      <c r="O28" s="32">
        <f t="shared" si="0"/>
        <v>83.7</v>
      </c>
      <c r="P28" s="31">
        <f t="shared" si="1"/>
        <v>9.4</v>
      </c>
      <c r="Q28" s="33">
        <f t="shared" si="2"/>
        <v>40.474999999999994</v>
      </c>
      <c r="R28" s="11" t="s">
        <v>72</v>
      </c>
    </row>
    <row r="29" spans="1:18" ht="19.5" customHeight="1" thickBot="1">
      <c r="A29" s="17">
        <v>25</v>
      </c>
      <c r="B29" s="26" t="s">
        <v>12</v>
      </c>
      <c r="C29" s="100" t="s">
        <v>51</v>
      </c>
      <c r="D29" s="68" t="s">
        <v>51</v>
      </c>
      <c r="E29" s="68" t="s">
        <v>51</v>
      </c>
      <c r="F29" s="68" t="s">
        <v>51</v>
      </c>
      <c r="G29" s="68" t="s">
        <v>51</v>
      </c>
      <c r="H29" s="68">
        <v>12.810463611136697</v>
      </c>
      <c r="I29" s="68">
        <v>10.62561831166251</v>
      </c>
      <c r="J29" s="68">
        <v>9.70562673366527</v>
      </c>
      <c r="K29" s="68">
        <v>17.22450994082603</v>
      </c>
      <c r="L29" s="68">
        <v>6.058268933218868</v>
      </c>
      <c r="M29" s="68">
        <v>20.23028837320222</v>
      </c>
      <c r="N29" s="101">
        <v>45.74765652509266</v>
      </c>
      <c r="O29" s="46">
        <f t="shared" si="0"/>
        <v>45.74765652509266</v>
      </c>
      <c r="P29" s="45">
        <f t="shared" si="1"/>
        <v>6.058268933218868</v>
      </c>
      <c r="Q29" s="47">
        <f t="shared" si="2"/>
        <v>17.486061775543465</v>
      </c>
      <c r="R29" s="11" t="s">
        <v>73</v>
      </c>
    </row>
    <row r="30" spans="1:9" ht="19.5" customHeight="1">
      <c r="A30" s="12"/>
      <c r="B30" s="3"/>
      <c r="C30" s="11"/>
      <c r="D30" s="3"/>
      <c r="E30" s="3"/>
      <c r="F30" s="3"/>
      <c r="G30" s="3"/>
      <c r="H30" s="3"/>
      <c r="I30" s="3"/>
    </row>
    <row r="31" spans="1:9" ht="19.5" customHeight="1">
      <c r="A31" s="12"/>
      <c r="B31" s="3"/>
      <c r="C31" s="11"/>
      <c r="D31" s="3"/>
      <c r="E31" s="3"/>
      <c r="F31" s="3"/>
      <c r="G31" s="3"/>
      <c r="H31" s="3"/>
      <c r="I31" s="3"/>
    </row>
    <row r="32" spans="1:9" ht="19.5" customHeight="1">
      <c r="A32" s="11"/>
      <c r="B32" s="11"/>
      <c r="C32" s="11"/>
      <c r="D32" s="11"/>
      <c r="E32" s="11"/>
      <c r="F32" s="11"/>
      <c r="G32" s="11"/>
      <c r="H32" s="11"/>
      <c r="I32" s="11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9.5" customHeight="1">
      <c r="A61" s="1"/>
    </row>
    <row r="62" ht="19.5" customHeight="1">
      <c r="A62" s="1"/>
    </row>
    <row r="63" ht="19.5" customHeight="1">
      <c r="A63" s="1"/>
    </row>
    <row r="64" ht="19.5" customHeight="1">
      <c r="A64" s="1"/>
    </row>
    <row r="65" ht="19.5" customHeight="1">
      <c r="A65" s="1"/>
    </row>
    <row r="66" ht="19.5" customHeight="1">
      <c r="A66" s="1"/>
    </row>
    <row r="67" ht="19.5" customHeight="1">
      <c r="A67" s="1"/>
    </row>
    <row r="68" ht="19.5" customHeight="1">
      <c r="A68" s="1"/>
    </row>
    <row r="69" ht="19.5" customHeight="1">
      <c r="A69" s="1"/>
    </row>
    <row r="70" ht="19.5" customHeight="1">
      <c r="A70" s="1"/>
    </row>
    <row r="71" ht="19.5" customHeight="1">
      <c r="A71" s="1"/>
    </row>
    <row r="72" ht="19.5" customHeight="1">
      <c r="A72" s="1"/>
    </row>
    <row r="73" ht="19.5" customHeight="1">
      <c r="A73" s="1"/>
    </row>
    <row r="74" ht="19.5" customHeight="1">
      <c r="A74" s="1"/>
    </row>
    <row r="75" ht="19.5" customHeight="1">
      <c r="A75" s="1"/>
    </row>
    <row r="76" ht="19.5" customHeight="1">
      <c r="A76" s="1"/>
    </row>
    <row r="77" ht="19.5" customHeight="1">
      <c r="A77" s="1"/>
    </row>
    <row r="78" ht="19.5" customHeight="1">
      <c r="A78" s="1"/>
    </row>
    <row r="79" ht="19.5" customHeight="1">
      <c r="A79" s="1"/>
    </row>
    <row r="80" ht="19.5" customHeight="1">
      <c r="A80" s="1"/>
    </row>
    <row r="81" ht="19.5" customHeight="1">
      <c r="A81" s="1"/>
    </row>
    <row r="82" ht="19.5" customHeight="1">
      <c r="A82" s="1"/>
    </row>
    <row r="83" ht="19.5" customHeight="1">
      <c r="A83" s="1"/>
    </row>
    <row r="84" ht="19.5" customHeight="1">
      <c r="A84" s="1"/>
    </row>
    <row r="85" ht="19.5" customHeight="1">
      <c r="A85" s="1"/>
    </row>
    <row r="86" ht="19.5" customHeight="1">
      <c r="A86" s="1"/>
    </row>
    <row r="87" ht="19.5" customHeight="1">
      <c r="A87" s="1"/>
    </row>
    <row r="88" ht="19.5" customHeight="1">
      <c r="A88" s="1"/>
    </row>
    <row r="89" ht="19.5" customHeight="1">
      <c r="A89" s="1"/>
    </row>
    <row r="90" ht="19.5" customHeight="1">
      <c r="A90" s="1"/>
    </row>
    <row r="91" ht="19.5" customHeight="1">
      <c r="A91" s="1"/>
    </row>
    <row r="92" ht="19.5" customHeight="1">
      <c r="A92" s="1"/>
    </row>
    <row r="93" ht="19.5" customHeight="1">
      <c r="A93" s="1"/>
    </row>
    <row r="94" ht="19.5" customHeight="1">
      <c r="A94" s="1"/>
    </row>
    <row r="95" ht="19.5" customHeight="1">
      <c r="A95" s="1"/>
    </row>
    <row r="96" ht="19.5" customHeight="1">
      <c r="A96" s="1"/>
    </row>
    <row r="97" ht="19.5" customHeight="1">
      <c r="A97" s="1"/>
    </row>
    <row r="98" ht="19.5" customHeight="1">
      <c r="A98" s="1"/>
    </row>
    <row r="99" ht="19.5" customHeight="1">
      <c r="A99" s="1"/>
    </row>
    <row r="100" ht="19.5" customHeight="1">
      <c r="A100" s="1"/>
    </row>
    <row r="101" ht="19.5" customHeight="1">
      <c r="A101" s="1"/>
    </row>
    <row r="102" ht="19.5" customHeight="1">
      <c r="A102" s="1"/>
    </row>
    <row r="103" ht="19.5" customHeight="1">
      <c r="A103" s="1"/>
    </row>
    <row r="104" ht="19.5" customHeight="1">
      <c r="A104" s="1"/>
    </row>
    <row r="105" ht="19.5" customHeight="1">
      <c r="A105" s="1"/>
    </row>
    <row r="106" ht="19.5" customHeight="1">
      <c r="A106" s="1"/>
    </row>
    <row r="107" ht="19.5" customHeight="1">
      <c r="A107" s="1"/>
    </row>
    <row r="108" ht="19.5" customHeight="1">
      <c r="A108" s="1"/>
    </row>
    <row r="109" ht="19.5" customHeight="1">
      <c r="A109" s="1"/>
    </row>
    <row r="110" ht="19.5" customHeight="1">
      <c r="A110" s="1"/>
    </row>
    <row r="111" ht="19.5" customHeight="1">
      <c r="A111" s="1"/>
    </row>
    <row r="112" ht="19.5" customHeight="1">
      <c r="A112" s="1"/>
    </row>
    <row r="113" ht="19.5" customHeight="1">
      <c r="A113" s="1"/>
    </row>
    <row r="114" ht="19.5" customHeight="1">
      <c r="A114" s="1"/>
    </row>
    <row r="115" ht="19.5" customHeight="1">
      <c r="A115" s="1"/>
    </row>
    <row r="116" ht="19.5" customHeight="1">
      <c r="A116" s="1"/>
    </row>
    <row r="117" ht="19.5" customHeight="1">
      <c r="A117" s="1"/>
    </row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</sheetData>
  <printOptions/>
  <pageMargins left="0.64" right="0" top="0.17" bottom="0.31496062992125984" header="0" footer="0"/>
  <pageSetup horizontalDpi="240" verticalDpi="24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7"/>
  <sheetViews>
    <sheetView view="pageBreakPreview" zoomScale="60" workbookViewId="0" topLeftCell="A1">
      <selection activeCell="E27" activeCellId="9" sqref="C9 E9 I9 H10 N24 D23 J25 N25 N27 E27"/>
    </sheetView>
  </sheetViews>
  <sheetFormatPr defaultColWidth="9.00390625" defaultRowHeight="13.5"/>
  <cols>
    <col min="1" max="1" width="3.125" style="0" customWidth="1"/>
    <col min="2" max="2" width="11.00390625" style="0" customWidth="1"/>
    <col min="3" max="16" width="7.75390625" style="0" customWidth="1"/>
    <col min="18" max="28" width="7.75390625" style="0" customWidth="1"/>
  </cols>
  <sheetData>
    <row r="1" spans="2:6" ht="19.5" customHeight="1">
      <c r="B1" s="80" t="s">
        <v>74</v>
      </c>
      <c r="C1" s="81"/>
      <c r="D1" s="81"/>
      <c r="E1" s="81"/>
      <c r="F1" s="81"/>
    </row>
    <row r="2" spans="1:2" ht="19.5" customHeight="1">
      <c r="A2" s="2"/>
      <c r="B2" s="14" t="s">
        <v>45</v>
      </c>
    </row>
    <row r="3" ht="19.5" customHeight="1" thickBot="1">
      <c r="O3" s="1" t="s">
        <v>43</v>
      </c>
    </row>
    <row r="4" spans="1:17" ht="19.5" customHeight="1" thickBot="1">
      <c r="A4" s="13"/>
      <c r="B4" s="5" t="s">
        <v>2</v>
      </c>
      <c r="C4" s="9" t="s">
        <v>23</v>
      </c>
      <c r="D4" s="4" t="s">
        <v>24</v>
      </c>
      <c r="E4" s="4" t="s">
        <v>25</v>
      </c>
      <c r="F4" s="4" t="s">
        <v>26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10" t="s">
        <v>34</v>
      </c>
      <c r="O4" s="13" t="s">
        <v>35</v>
      </c>
      <c r="P4" s="4" t="s">
        <v>36</v>
      </c>
      <c r="Q4" s="5" t="s">
        <v>37</v>
      </c>
    </row>
    <row r="5" spans="1:17" ht="19.5" customHeight="1">
      <c r="A5" s="15">
        <v>1</v>
      </c>
      <c r="B5" s="22" t="s">
        <v>14</v>
      </c>
      <c r="C5" s="93">
        <f>14.4649302701566*0.53</f>
        <v>7.666413043182998</v>
      </c>
      <c r="D5" s="94">
        <f>3.77325082894112*0.53</f>
        <v>1.9998229393387938</v>
      </c>
      <c r="E5" s="94">
        <f>13.4345432419147*0.53</f>
        <v>7.120307918214791</v>
      </c>
      <c r="F5" s="94">
        <f>6.82824264833625*0.53</f>
        <v>3.6189686036182125</v>
      </c>
      <c r="G5" s="94">
        <f>33.7591202202698*0.53</f>
        <v>17.892333716742996</v>
      </c>
      <c r="H5" s="94">
        <f>15.9455112282401*0.53</f>
        <v>8.451120950967253</v>
      </c>
      <c r="I5" s="94">
        <f>13.5570131613135*0.53</f>
        <v>7.1852169754961555</v>
      </c>
      <c r="J5" s="94">
        <f>10.7220216486497*0.53</f>
        <v>5.682671473784342</v>
      </c>
      <c r="K5" s="94">
        <f>24.9921594548298*0.53</f>
        <v>13.245844511059795</v>
      </c>
      <c r="L5" s="94">
        <f>34.4649751704923*0.53</f>
        <v>18.26643684036092</v>
      </c>
      <c r="M5" s="94">
        <f>40.7160882111337*0.53</f>
        <v>21.579526751900865</v>
      </c>
      <c r="N5" s="95">
        <f>48.1843170242688*0.53</f>
        <v>25.537688022862465</v>
      </c>
      <c r="O5" s="28">
        <f aca="true" t="shared" si="0" ref="O5:O29">MAX(C5:N5)</f>
        <v>25.537688022862465</v>
      </c>
      <c r="P5" s="27">
        <f aca="true" t="shared" si="1" ref="P5:P29">MIN(C5:N5)</f>
        <v>1.9998229393387938</v>
      </c>
      <c r="Q5" s="29">
        <f aca="true" t="shared" si="2" ref="Q5:Q29">AVERAGE(C5:N5)</f>
        <v>11.520529312294132</v>
      </c>
    </row>
    <row r="6" spans="1:17" ht="19.5" customHeight="1">
      <c r="A6" s="16">
        <v>2</v>
      </c>
      <c r="B6" s="23" t="s">
        <v>40</v>
      </c>
      <c r="C6" s="96" t="s">
        <v>51</v>
      </c>
      <c r="D6" s="75">
        <v>3.1</v>
      </c>
      <c r="E6" s="75">
        <v>2.45</v>
      </c>
      <c r="F6" s="75">
        <v>0.77</v>
      </c>
      <c r="G6" s="75">
        <v>1.65</v>
      </c>
      <c r="H6" s="75">
        <v>10.8</v>
      </c>
      <c r="I6" s="75">
        <v>7.48</v>
      </c>
      <c r="J6" s="75">
        <v>10</v>
      </c>
      <c r="K6" s="75">
        <v>17.1</v>
      </c>
      <c r="L6" s="75">
        <v>11.3</v>
      </c>
      <c r="M6" s="75">
        <v>11.7</v>
      </c>
      <c r="N6" s="87">
        <v>8.01</v>
      </c>
      <c r="O6" s="32">
        <f t="shared" si="0"/>
        <v>17.1</v>
      </c>
      <c r="P6" s="31">
        <f t="shared" si="1"/>
        <v>0.77</v>
      </c>
      <c r="Q6" s="33">
        <f t="shared" si="2"/>
        <v>7.669090909090911</v>
      </c>
    </row>
    <row r="7" spans="1:17" ht="19.5" customHeight="1">
      <c r="A7" s="16">
        <v>3</v>
      </c>
      <c r="B7" s="23" t="s">
        <v>3</v>
      </c>
      <c r="C7" s="96" t="s">
        <v>51</v>
      </c>
      <c r="D7" s="75" t="s">
        <v>51</v>
      </c>
      <c r="E7" s="75">
        <v>1.79</v>
      </c>
      <c r="F7" s="75" t="s">
        <v>51</v>
      </c>
      <c r="G7" s="75">
        <v>1.65</v>
      </c>
      <c r="H7" s="75" t="s">
        <v>51</v>
      </c>
      <c r="I7" s="75">
        <v>30.2</v>
      </c>
      <c r="J7" s="75" t="s">
        <v>51</v>
      </c>
      <c r="K7" s="75" t="s">
        <v>51</v>
      </c>
      <c r="L7" s="75" t="s">
        <v>51</v>
      </c>
      <c r="M7" s="75">
        <v>127</v>
      </c>
      <c r="N7" s="87" t="s">
        <v>51</v>
      </c>
      <c r="O7" s="32">
        <f t="shared" si="0"/>
        <v>127</v>
      </c>
      <c r="P7" s="31">
        <f t="shared" si="1"/>
        <v>1.65</v>
      </c>
      <c r="Q7" s="33">
        <f t="shared" si="2"/>
        <v>40.16</v>
      </c>
    </row>
    <row r="8" spans="1:17" ht="19.5" customHeight="1">
      <c r="A8" s="18">
        <v>4</v>
      </c>
      <c r="B8" s="23" t="s">
        <v>15</v>
      </c>
      <c r="C8" s="96" t="s">
        <v>51</v>
      </c>
      <c r="D8" s="75" t="s">
        <v>51</v>
      </c>
      <c r="E8" s="75" t="s">
        <v>51</v>
      </c>
      <c r="F8" s="75">
        <v>5.262135399029558</v>
      </c>
      <c r="G8" s="75">
        <v>3.652335205553267</v>
      </c>
      <c r="H8" s="75">
        <v>4.844042109032889</v>
      </c>
      <c r="I8" s="75">
        <v>11.961574019135378</v>
      </c>
      <c r="J8" s="75">
        <v>24.311231794709332</v>
      </c>
      <c r="K8" s="75">
        <v>33.38709122196042</v>
      </c>
      <c r="L8" s="75">
        <v>18.772202223024063</v>
      </c>
      <c r="M8" s="75">
        <v>18.30060136353344</v>
      </c>
      <c r="N8" s="87">
        <v>23.120662779200288</v>
      </c>
      <c r="O8" s="32">
        <f t="shared" si="0"/>
        <v>33.38709122196042</v>
      </c>
      <c r="P8" s="31">
        <f t="shared" si="1"/>
        <v>3.652335205553267</v>
      </c>
      <c r="Q8" s="33">
        <f t="shared" si="2"/>
        <v>15.956875123908738</v>
      </c>
    </row>
    <row r="9" spans="1:17" ht="19.5" customHeight="1" thickBot="1">
      <c r="A9" s="19">
        <v>5</v>
      </c>
      <c r="B9" s="7" t="s">
        <v>16</v>
      </c>
      <c r="C9" s="76">
        <v>25.74</v>
      </c>
      <c r="D9" s="73">
        <v>39.66</v>
      </c>
      <c r="E9" s="77">
        <v>14.1</v>
      </c>
      <c r="F9" s="73">
        <v>1.34</v>
      </c>
      <c r="G9" s="73">
        <v>10.16</v>
      </c>
      <c r="H9" s="73">
        <v>52.96</v>
      </c>
      <c r="I9" s="77">
        <v>65.66</v>
      </c>
      <c r="J9" s="73">
        <v>75</v>
      </c>
      <c r="K9" s="73">
        <v>103.11</v>
      </c>
      <c r="L9" s="73">
        <v>95.13</v>
      </c>
      <c r="M9" s="73">
        <v>119.61</v>
      </c>
      <c r="N9" s="97">
        <v>130.65</v>
      </c>
      <c r="O9" s="35">
        <f t="shared" si="0"/>
        <v>130.65</v>
      </c>
      <c r="P9" s="34">
        <f t="shared" si="1"/>
        <v>1.34</v>
      </c>
      <c r="Q9" s="36">
        <f t="shared" si="2"/>
        <v>61.093333333333334</v>
      </c>
    </row>
    <row r="10" spans="1:17" ht="19.5" customHeight="1">
      <c r="A10" s="24">
        <v>6</v>
      </c>
      <c r="B10" s="8" t="s">
        <v>5</v>
      </c>
      <c r="C10" s="98">
        <v>85.23929577464789</v>
      </c>
      <c r="D10" s="74">
        <v>59.821418338108884</v>
      </c>
      <c r="E10" s="74">
        <v>58.97658110882957</v>
      </c>
      <c r="F10" s="74">
        <v>51.42510162601625</v>
      </c>
      <c r="G10" s="74">
        <v>47.78668619246862</v>
      </c>
      <c r="H10" s="78">
        <v>36.49973747016706</v>
      </c>
      <c r="I10" s="74">
        <v>99.75472972972975</v>
      </c>
      <c r="J10" s="74">
        <v>109.0349593495935</v>
      </c>
      <c r="K10" s="74">
        <v>106.01337648327937</v>
      </c>
      <c r="L10" s="74">
        <v>106.6878758486906</v>
      </c>
      <c r="M10" s="74">
        <v>43.49515625</v>
      </c>
      <c r="N10" s="99">
        <v>59.09878048780489</v>
      </c>
      <c r="O10" s="39">
        <f t="shared" si="0"/>
        <v>109.0349593495935</v>
      </c>
      <c r="P10" s="38">
        <f t="shared" si="1"/>
        <v>36.49973747016706</v>
      </c>
      <c r="Q10" s="40">
        <f t="shared" si="2"/>
        <v>71.9861415549447</v>
      </c>
    </row>
    <row r="11" spans="1:18" ht="19.5" customHeight="1" thickBot="1">
      <c r="A11" s="25">
        <v>7</v>
      </c>
      <c r="B11" s="6" t="s">
        <v>6</v>
      </c>
      <c r="C11" s="102" t="s">
        <v>51</v>
      </c>
      <c r="D11" s="88" t="s">
        <v>51</v>
      </c>
      <c r="E11" s="88">
        <v>28.4</v>
      </c>
      <c r="F11" s="88">
        <v>31.2</v>
      </c>
      <c r="G11" s="88">
        <v>36.7</v>
      </c>
      <c r="H11" s="88">
        <v>8.38</v>
      </c>
      <c r="I11" s="88">
        <v>20.9</v>
      </c>
      <c r="J11" s="88">
        <v>116</v>
      </c>
      <c r="K11" s="88">
        <v>107</v>
      </c>
      <c r="L11" s="88">
        <v>169</v>
      </c>
      <c r="M11" s="88">
        <v>53.3</v>
      </c>
      <c r="N11" s="89">
        <v>27.3</v>
      </c>
      <c r="O11" s="42">
        <f t="shared" si="0"/>
        <v>169</v>
      </c>
      <c r="P11" s="41">
        <f t="shared" si="1"/>
        <v>8.38</v>
      </c>
      <c r="Q11" s="43">
        <f t="shared" si="2"/>
        <v>59.817999999999984</v>
      </c>
      <c r="R11" s="11" t="s">
        <v>66</v>
      </c>
    </row>
    <row r="12" spans="1:17" ht="19.5" customHeight="1">
      <c r="A12" s="20">
        <v>8</v>
      </c>
      <c r="B12" s="22" t="s">
        <v>17</v>
      </c>
      <c r="C12" s="93">
        <v>0.1808</v>
      </c>
      <c r="D12" s="94">
        <v>4.4151</v>
      </c>
      <c r="E12" s="94">
        <v>1.4836</v>
      </c>
      <c r="F12" s="94">
        <v>6.0076</v>
      </c>
      <c r="G12" s="94">
        <v>2.7158</v>
      </c>
      <c r="H12" s="94">
        <v>2.9298</v>
      </c>
      <c r="I12" s="94">
        <v>10.1166</v>
      </c>
      <c r="J12" s="94">
        <v>11.6339</v>
      </c>
      <c r="K12" s="94">
        <v>17.2092</v>
      </c>
      <c r="L12" s="94">
        <v>14.4048</v>
      </c>
      <c r="M12" s="94">
        <v>7.5093</v>
      </c>
      <c r="N12" s="95">
        <v>11.3188</v>
      </c>
      <c r="O12" s="28">
        <f t="shared" si="0"/>
        <v>17.2092</v>
      </c>
      <c r="P12" s="27">
        <f t="shared" si="1"/>
        <v>0.1808</v>
      </c>
      <c r="Q12" s="29">
        <f t="shared" si="2"/>
        <v>7.4937749999999985</v>
      </c>
    </row>
    <row r="13" spans="1:18" ht="19.5" customHeight="1">
      <c r="A13" s="18">
        <v>9</v>
      </c>
      <c r="B13" s="23" t="s">
        <v>18</v>
      </c>
      <c r="C13" s="96">
        <v>8.21</v>
      </c>
      <c r="D13" s="75">
        <v>5.46</v>
      </c>
      <c r="E13" s="75">
        <v>2.08</v>
      </c>
      <c r="F13" s="75">
        <v>3.65</v>
      </c>
      <c r="G13" s="75">
        <v>0.07</v>
      </c>
      <c r="H13" s="75">
        <v>4.17</v>
      </c>
      <c r="I13" s="75">
        <v>16.85</v>
      </c>
      <c r="J13" s="75">
        <v>24.34</v>
      </c>
      <c r="K13" s="75">
        <v>31.13</v>
      </c>
      <c r="L13" s="75">
        <v>37.84</v>
      </c>
      <c r="M13" s="75">
        <v>56.55</v>
      </c>
      <c r="N13" s="87">
        <v>40</v>
      </c>
      <c r="O13" s="32">
        <f t="shared" si="0"/>
        <v>56.55</v>
      </c>
      <c r="P13" s="31">
        <f t="shared" si="1"/>
        <v>0.07</v>
      </c>
      <c r="Q13" s="33">
        <f t="shared" si="2"/>
        <v>19.195833333333336</v>
      </c>
      <c r="R13" t="s">
        <v>67</v>
      </c>
    </row>
    <row r="14" spans="1:17" ht="19.5" customHeight="1">
      <c r="A14" s="18">
        <v>10</v>
      </c>
      <c r="B14" s="23" t="s">
        <v>19</v>
      </c>
      <c r="C14" s="96">
        <v>2.550921676258532</v>
      </c>
      <c r="D14" s="75">
        <v>7.641842108187562</v>
      </c>
      <c r="E14" s="75">
        <v>19.76171498845613</v>
      </c>
      <c r="F14" s="75">
        <v>56.852458005835345</v>
      </c>
      <c r="G14" s="75">
        <v>24.204724573852943</v>
      </c>
      <c r="H14" s="75">
        <v>17.67381976212338</v>
      </c>
      <c r="I14" s="75">
        <v>13.556389983804799</v>
      </c>
      <c r="J14" s="75">
        <v>30.278217299904743</v>
      </c>
      <c r="K14" s="75">
        <v>45.9209338032375</v>
      </c>
      <c r="L14" s="75">
        <v>18.251269912460813</v>
      </c>
      <c r="M14" s="75">
        <v>47.66921853719377</v>
      </c>
      <c r="N14" s="87">
        <v>55.44086902283351</v>
      </c>
      <c r="O14" s="32">
        <f t="shared" si="0"/>
        <v>56.852458005835345</v>
      </c>
      <c r="P14" s="31">
        <f t="shared" si="1"/>
        <v>2.550921676258532</v>
      </c>
      <c r="Q14" s="33">
        <f t="shared" si="2"/>
        <v>28.316864972845753</v>
      </c>
    </row>
    <row r="15" spans="1:18" ht="19.5" customHeight="1">
      <c r="A15" s="18">
        <v>11</v>
      </c>
      <c r="B15" s="23" t="s">
        <v>53</v>
      </c>
      <c r="C15" s="96">
        <v>10.139785912928486</v>
      </c>
      <c r="D15" s="75">
        <v>0.6613999605099758</v>
      </c>
      <c r="E15" s="75">
        <v>1.54699773374603</v>
      </c>
      <c r="F15" s="75">
        <v>11.303393282221979</v>
      </c>
      <c r="G15" s="75">
        <v>6.994820621961438</v>
      </c>
      <c r="H15" s="75">
        <v>1.7979850689759627</v>
      </c>
      <c r="I15" s="75">
        <v>5.551863920059532</v>
      </c>
      <c r="J15" s="75">
        <v>12.94940605932464</v>
      </c>
      <c r="K15" s="75">
        <v>27.150646805461903</v>
      </c>
      <c r="L15" s="75">
        <v>26.802184901607706</v>
      </c>
      <c r="M15" s="75">
        <v>17.146955892539044</v>
      </c>
      <c r="N15" s="87">
        <v>15.867289268048708</v>
      </c>
      <c r="O15" s="32">
        <f t="shared" si="0"/>
        <v>27.150646805461903</v>
      </c>
      <c r="P15" s="31">
        <f t="shared" si="1"/>
        <v>0.6613999605099758</v>
      </c>
      <c r="Q15" s="33">
        <f t="shared" si="2"/>
        <v>11.492727452282116</v>
      </c>
      <c r="R15" t="s">
        <v>68</v>
      </c>
    </row>
    <row r="16" spans="1:17" ht="19.5" customHeight="1">
      <c r="A16" s="18">
        <v>12</v>
      </c>
      <c r="B16" s="23" t="s">
        <v>20</v>
      </c>
      <c r="C16" s="96">
        <v>3.2</v>
      </c>
      <c r="D16" s="75">
        <v>0.8</v>
      </c>
      <c r="E16" s="75">
        <v>7.3</v>
      </c>
      <c r="F16" s="75" t="s">
        <v>51</v>
      </c>
      <c r="G16" s="75">
        <v>12.8</v>
      </c>
      <c r="H16" s="75">
        <v>22.7</v>
      </c>
      <c r="I16" s="75">
        <v>17.3</v>
      </c>
      <c r="J16" s="75">
        <v>15.9</v>
      </c>
      <c r="K16" s="75">
        <v>12.7</v>
      </c>
      <c r="L16" s="75">
        <v>3.5</v>
      </c>
      <c r="M16" s="75">
        <v>0.9</v>
      </c>
      <c r="N16" s="87">
        <v>6.8</v>
      </c>
      <c r="O16" s="32">
        <f t="shared" si="0"/>
        <v>22.7</v>
      </c>
      <c r="P16" s="31">
        <f t="shared" si="1"/>
        <v>0.8</v>
      </c>
      <c r="Q16" s="33">
        <f t="shared" si="2"/>
        <v>9.445454545454545</v>
      </c>
    </row>
    <row r="17" spans="1:17" ht="19.5" customHeight="1">
      <c r="A17" s="18">
        <v>13</v>
      </c>
      <c r="B17" s="23" t="s">
        <v>8</v>
      </c>
      <c r="C17" s="96">
        <v>9.85</v>
      </c>
      <c r="D17" s="75">
        <v>3.88</v>
      </c>
      <c r="E17" s="75">
        <v>7.6</v>
      </c>
      <c r="F17" s="75">
        <v>20.7</v>
      </c>
      <c r="G17" s="75">
        <v>12.86</v>
      </c>
      <c r="H17" s="75">
        <v>15.97</v>
      </c>
      <c r="I17" s="75">
        <v>18.55</v>
      </c>
      <c r="J17" s="75">
        <v>18.43</v>
      </c>
      <c r="K17" s="75">
        <v>25.48</v>
      </c>
      <c r="L17" s="75">
        <v>24.67</v>
      </c>
      <c r="M17" s="75">
        <v>20.19</v>
      </c>
      <c r="N17" s="87">
        <v>31.79</v>
      </c>
      <c r="O17" s="32">
        <f t="shared" si="0"/>
        <v>31.79</v>
      </c>
      <c r="P17" s="31">
        <f t="shared" si="1"/>
        <v>3.88</v>
      </c>
      <c r="Q17" s="33">
        <f t="shared" si="2"/>
        <v>17.4975</v>
      </c>
    </row>
    <row r="18" spans="1:17" ht="19.5" customHeight="1">
      <c r="A18" s="18">
        <v>14</v>
      </c>
      <c r="B18" s="23" t="s">
        <v>41</v>
      </c>
      <c r="C18" s="96" t="s">
        <v>51</v>
      </c>
      <c r="D18" s="75" t="s">
        <v>51</v>
      </c>
      <c r="E18" s="75">
        <v>3.5528268183186515</v>
      </c>
      <c r="F18" s="75" t="s">
        <v>51</v>
      </c>
      <c r="G18" s="75" t="s">
        <v>51</v>
      </c>
      <c r="H18" s="75">
        <v>0</v>
      </c>
      <c r="I18" s="75">
        <v>0.6453140016159963</v>
      </c>
      <c r="J18" s="75">
        <v>1.0037368823906434</v>
      </c>
      <c r="K18" s="75">
        <v>6.293305731132908</v>
      </c>
      <c r="L18" s="75">
        <v>0.43849713135793417</v>
      </c>
      <c r="M18" s="75">
        <v>0.35181595076666133</v>
      </c>
      <c r="N18" s="87">
        <v>1.2347073654820215</v>
      </c>
      <c r="O18" s="32">
        <f t="shared" si="0"/>
        <v>6.293305731132908</v>
      </c>
      <c r="P18" s="31">
        <f t="shared" si="1"/>
        <v>0</v>
      </c>
      <c r="Q18" s="33">
        <f t="shared" si="2"/>
        <v>1.690025485133102</v>
      </c>
    </row>
    <row r="19" spans="1:17" ht="19.5" customHeight="1">
      <c r="A19" s="18">
        <v>15</v>
      </c>
      <c r="B19" s="23" t="s">
        <v>21</v>
      </c>
      <c r="C19" s="96">
        <v>30.43</v>
      </c>
      <c r="D19" s="75">
        <v>9.21</v>
      </c>
      <c r="E19" s="75">
        <v>0.93</v>
      </c>
      <c r="F19" s="75">
        <v>5.46</v>
      </c>
      <c r="G19" s="75">
        <v>4.54</v>
      </c>
      <c r="H19" s="75">
        <v>8.48</v>
      </c>
      <c r="I19" s="75">
        <v>15.27</v>
      </c>
      <c r="J19" s="75">
        <v>39.55</v>
      </c>
      <c r="K19" s="75">
        <v>79.25</v>
      </c>
      <c r="L19" s="75">
        <v>56.92</v>
      </c>
      <c r="M19" s="75">
        <v>45.03</v>
      </c>
      <c r="N19" s="87">
        <v>47.81</v>
      </c>
      <c r="O19" s="32">
        <f t="shared" si="0"/>
        <v>79.25</v>
      </c>
      <c r="P19" s="31">
        <f t="shared" si="1"/>
        <v>0.93</v>
      </c>
      <c r="Q19" s="33">
        <f t="shared" si="2"/>
        <v>28.573333333333338</v>
      </c>
    </row>
    <row r="20" spans="1:17" ht="19.5" customHeight="1" thickBot="1">
      <c r="A20" s="21">
        <v>16</v>
      </c>
      <c r="B20" s="26" t="s">
        <v>7</v>
      </c>
      <c r="C20" s="100">
        <v>19.8</v>
      </c>
      <c r="D20" s="68">
        <v>10.3</v>
      </c>
      <c r="E20" s="68">
        <v>22.7</v>
      </c>
      <c r="F20" s="68">
        <v>48.1</v>
      </c>
      <c r="G20" s="68">
        <v>17.6</v>
      </c>
      <c r="H20" s="68">
        <v>59.9</v>
      </c>
      <c r="I20" s="68">
        <v>13.9</v>
      </c>
      <c r="J20" s="68">
        <v>11.2</v>
      </c>
      <c r="K20" s="68">
        <v>24.3</v>
      </c>
      <c r="L20" s="68">
        <v>26</v>
      </c>
      <c r="M20" s="68">
        <v>19.5</v>
      </c>
      <c r="N20" s="101">
        <v>29.9</v>
      </c>
      <c r="O20" s="46">
        <f t="shared" si="0"/>
        <v>59.9</v>
      </c>
      <c r="P20" s="45">
        <f t="shared" si="1"/>
        <v>10.3</v>
      </c>
      <c r="Q20" s="47">
        <f t="shared" si="2"/>
        <v>25.266666666666666</v>
      </c>
    </row>
    <row r="21" spans="1:18" ht="19.5" customHeight="1">
      <c r="A21" s="24">
        <v>17</v>
      </c>
      <c r="B21" s="8" t="s">
        <v>9</v>
      </c>
      <c r="C21" s="98" t="s">
        <v>51</v>
      </c>
      <c r="D21" s="74" t="s">
        <v>51</v>
      </c>
      <c r="E21" s="74" t="s">
        <v>51</v>
      </c>
      <c r="F21" s="74" t="s">
        <v>51</v>
      </c>
      <c r="G21" s="74" t="s">
        <v>51</v>
      </c>
      <c r="H21" s="74">
        <v>3.513750366504804</v>
      </c>
      <c r="I21" s="74">
        <v>3.0796053693294696</v>
      </c>
      <c r="J21" s="74">
        <v>10.904645212239954</v>
      </c>
      <c r="K21" s="74">
        <v>15.844012541047892</v>
      </c>
      <c r="L21" s="74">
        <v>12.660323831490949</v>
      </c>
      <c r="M21" s="74">
        <v>11.68085384629395</v>
      </c>
      <c r="N21" s="99">
        <v>32.73628387038413</v>
      </c>
      <c r="O21" s="39">
        <f t="shared" si="0"/>
        <v>32.73628387038413</v>
      </c>
      <c r="P21" s="38">
        <f t="shared" si="1"/>
        <v>3.0796053693294696</v>
      </c>
      <c r="Q21" s="40">
        <f t="shared" si="2"/>
        <v>12.917067862470164</v>
      </c>
      <c r="R21" s="82"/>
    </row>
    <row r="22" spans="1:17" ht="19.5" customHeight="1">
      <c r="A22" s="18">
        <v>18</v>
      </c>
      <c r="B22" s="23" t="s">
        <v>22</v>
      </c>
      <c r="C22" s="96">
        <v>61.42744119293712</v>
      </c>
      <c r="D22" s="75">
        <v>32.52848368134935</v>
      </c>
      <c r="E22" s="75">
        <v>7.875993745592541</v>
      </c>
      <c r="F22" s="75">
        <v>10.14457373947408</v>
      </c>
      <c r="G22" s="75">
        <v>22.558794079197995</v>
      </c>
      <c r="H22" s="75">
        <v>47.41417270226179</v>
      </c>
      <c r="I22" s="75">
        <v>63.07851436909127</v>
      </c>
      <c r="J22" s="75">
        <v>87.46485465449278</v>
      </c>
      <c r="K22" s="75">
        <v>124.5801734051486</v>
      </c>
      <c r="L22" s="75">
        <v>82.02053290884632</v>
      </c>
      <c r="M22" s="75">
        <v>107.86185537867922</v>
      </c>
      <c r="N22" s="87">
        <v>130.1764116730591</v>
      </c>
      <c r="O22" s="32">
        <f t="shared" si="0"/>
        <v>130.1764116730591</v>
      </c>
      <c r="P22" s="31">
        <f t="shared" si="1"/>
        <v>7.875993745592541</v>
      </c>
      <c r="Q22" s="33">
        <f t="shared" si="2"/>
        <v>64.76098346084419</v>
      </c>
    </row>
    <row r="23" spans="1:18" ht="19.5" customHeight="1">
      <c r="A23" s="18">
        <v>19</v>
      </c>
      <c r="B23" s="23" t="s">
        <v>54</v>
      </c>
      <c r="C23" s="96" t="s">
        <v>51</v>
      </c>
      <c r="D23" s="79">
        <v>4.46</v>
      </c>
      <c r="E23" s="75">
        <v>2.81</v>
      </c>
      <c r="F23" s="75">
        <v>3.765</v>
      </c>
      <c r="G23" s="75">
        <v>3.59</v>
      </c>
      <c r="H23" s="75">
        <v>22.59</v>
      </c>
      <c r="I23" s="75">
        <v>6.15</v>
      </c>
      <c r="J23" s="75">
        <v>9.073</v>
      </c>
      <c r="K23" s="75">
        <v>7.84</v>
      </c>
      <c r="L23" s="75">
        <v>6.35</v>
      </c>
      <c r="M23" s="75">
        <v>5.77</v>
      </c>
      <c r="N23" s="87">
        <v>4.08</v>
      </c>
      <c r="O23" s="32">
        <f t="shared" si="0"/>
        <v>22.59</v>
      </c>
      <c r="P23" s="31">
        <f t="shared" si="1"/>
        <v>2.81</v>
      </c>
      <c r="Q23" s="33">
        <f t="shared" si="2"/>
        <v>6.952545454545454</v>
      </c>
      <c r="R23" s="11" t="s">
        <v>70</v>
      </c>
    </row>
    <row r="24" spans="1:18" ht="19.5" customHeight="1">
      <c r="A24" s="18">
        <v>20</v>
      </c>
      <c r="B24" s="23" t="s">
        <v>10</v>
      </c>
      <c r="C24" s="96" t="s">
        <v>51</v>
      </c>
      <c r="D24" s="75" t="s">
        <v>51</v>
      </c>
      <c r="E24" s="75" t="s">
        <v>51</v>
      </c>
      <c r="F24" s="75" t="s">
        <v>51</v>
      </c>
      <c r="G24" s="75" t="s">
        <v>51</v>
      </c>
      <c r="H24" s="75" t="s">
        <v>51</v>
      </c>
      <c r="I24" s="75">
        <v>13</v>
      </c>
      <c r="J24" s="75">
        <v>5.55</v>
      </c>
      <c r="K24" s="75">
        <v>6.27</v>
      </c>
      <c r="L24" s="75">
        <v>108</v>
      </c>
      <c r="M24" s="75">
        <v>74</v>
      </c>
      <c r="N24" s="90">
        <v>34.7</v>
      </c>
      <c r="O24" s="32">
        <f t="shared" si="0"/>
        <v>108</v>
      </c>
      <c r="P24" s="31">
        <f t="shared" si="1"/>
        <v>5.55</v>
      </c>
      <c r="Q24" s="33">
        <f t="shared" si="2"/>
        <v>40.25333333333333</v>
      </c>
      <c r="R24" s="11" t="s">
        <v>69</v>
      </c>
    </row>
    <row r="25" spans="1:18" ht="19.5" customHeight="1" thickBot="1">
      <c r="A25" s="25">
        <v>21</v>
      </c>
      <c r="B25" s="6" t="s">
        <v>42</v>
      </c>
      <c r="C25" s="102" t="s">
        <v>51</v>
      </c>
      <c r="D25" s="88" t="s">
        <v>51</v>
      </c>
      <c r="E25" s="88" t="s">
        <v>51</v>
      </c>
      <c r="F25" s="88" t="s">
        <v>51</v>
      </c>
      <c r="G25" s="88" t="s">
        <v>51</v>
      </c>
      <c r="H25" s="88" t="s">
        <v>51</v>
      </c>
      <c r="I25" s="88" t="s">
        <v>51</v>
      </c>
      <c r="J25" s="91">
        <v>50.32</v>
      </c>
      <c r="K25" s="88">
        <v>15.75</v>
      </c>
      <c r="L25" s="88">
        <v>40.92</v>
      </c>
      <c r="M25" s="88">
        <v>60.7</v>
      </c>
      <c r="N25" s="92">
        <v>40.53</v>
      </c>
      <c r="O25" s="42">
        <f t="shared" si="0"/>
        <v>60.7</v>
      </c>
      <c r="P25" s="41">
        <f t="shared" si="1"/>
        <v>15.75</v>
      </c>
      <c r="Q25" s="43">
        <f t="shared" si="2"/>
        <v>41.644</v>
      </c>
      <c r="R25" s="11" t="s">
        <v>75</v>
      </c>
    </row>
    <row r="26" spans="1:17" ht="19.5" customHeight="1">
      <c r="A26" s="20">
        <v>22</v>
      </c>
      <c r="B26" s="22" t="s">
        <v>11</v>
      </c>
      <c r="C26" s="93">
        <v>35.65</v>
      </c>
      <c r="D26" s="94">
        <v>1.14</v>
      </c>
      <c r="E26" s="94">
        <v>4.4</v>
      </c>
      <c r="F26" s="94">
        <v>4.67</v>
      </c>
      <c r="G26" s="94">
        <v>3.01</v>
      </c>
      <c r="H26" s="94">
        <v>3.74</v>
      </c>
      <c r="I26" s="94">
        <v>11.94</v>
      </c>
      <c r="J26" s="94">
        <v>33.14</v>
      </c>
      <c r="K26" s="94">
        <v>46.24</v>
      </c>
      <c r="L26" s="94">
        <v>50.69</v>
      </c>
      <c r="M26" s="94">
        <v>49.54</v>
      </c>
      <c r="N26" s="95">
        <v>55.89</v>
      </c>
      <c r="O26" s="28">
        <f t="shared" si="0"/>
        <v>55.89</v>
      </c>
      <c r="P26" s="27">
        <f t="shared" si="1"/>
        <v>1.14</v>
      </c>
      <c r="Q26" s="29">
        <f t="shared" si="2"/>
        <v>25.004166666666666</v>
      </c>
    </row>
    <row r="27" spans="1:18" ht="19.5" customHeight="1">
      <c r="A27" s="18">
        <v>23</v>
      </c>
      <c r="B27" s="23" t="s">
        <v>13</v>
      </c>
      <c r="C27" s="96" t="s">
        <v>51</v>
      </c>
      <c r="D27" s="75" t="s">
        <v>51</v>
      </c>
      <c r="E27" s="79" t="s">
        <v>51</v>
      </c>
      <c r="F27" s="75">
        <v>5.117985160333099</v>
      </c>
      <c r="G27" s="75">
        <v>4.972517458396341</v>
      </c>
      <c r="H27" s="75">
        <v>3.759623046847542</v>
      </c>
      <c r="I27" s="75">
        <v>3.5426668310297367</v>
      </c>
      <c r="J27" s="75">
        <v>0.38129485049019424</v>
      </c>
      <c r="K27" s="75">
        <v>14.694527503446832</v>
      </c>
      <c r="L27" s="75">
        <v>14.641338009762766</v>
      </c>
      <c r="M27" s="75">
        <v>1.6653481260825196</v>
      </c>
      <c r="N27" s="90">
        <v>6.751343064739258</v>
      </c>
      <c r="O27" s="32">
        <v>27.41472885946955</v>
      </c>
      <c r="P27" s="31">
        <f t="shared" si="1"/>
        <v>0.38129485049019424</v>
      </c>
      <c r="Q27" s="33">
        <f t="shared" si="2"/>
        <v>6.169627116792032</v>
      </c>
      <c r="R27" s="11" t="s">
        <v>71</v>
      </c>
    </row>
    <row r="28" spans="1:18" ht="19.5" customHeight="1">
      <c r="A28" s="18">
        <v>24</v>
      </c>
      <c r="B28" s="23" t="s">
        <v>55</v>
      </c>
      <c r="C28" s="103" t="s">
        <v>51</v>
      </c>
      <c r="D28" s="75">
        <v>2.2</v>
      </c>
      <c r="E28" s="75">
        <v>51.7</v>
      </c>
      <c r="F28" s="75">
        <v>2.6</v>
      </c>
      <c r="G28" s="75">
        <v>97.6</v>
      </c>
      <c r="H28" s="104" t="s">
        <v>51</v>
      </c>
      <c r="I28" s="75">
        <v>2.2</v>
      </c>
      <c r="J28" s="75">
        <v>6</v>
      </c>
      <c r="K28" s="75">
        <v>8.6</v>
      </c>
      <c r="L28" s="75" t="s">
        <v>51</v>
      </c>
      <c r="M28" s="75">
        <v>4</v>
      </c>
      <c r="N28" s="87" t="s">
        <v>51</v>
      </c>
      <c r="O28" s="32">
        <f t="shared" si="0"/>
        <v>97.6</v>
      </c>
      <c r="P28" s="31">
        <f t="shared" si="1"/>
        <v>2.2</v>
      </c>
      <c r="Q28" s="33">
        <f t="shared" si="2"/>
        <v>21.862499999999997</v>
      </c>
      <c r="R28" s="11" t="s">
        <v>72</v>
      </c>
    </row>
    <row r="29" spans="1:18" ht="19.5" customHeight="1" thickBot="1">
      <c r="A29" s="17">
        <v>25</v>
      </c>
      <c r="B29" s="26" t="s">
        <v>12</v>
      </c>
      <c r="C29" s="100" t="s">
        <v>51</v>
      </c>
      <c r="D29" s="68" t="s">
        <v>51</v>
      </c>
      <c r="E29" s="68" t="s">
        <v>51</v>
      </c>
      <c r="F29" s="68" t="s">
        <v>51</v>
      </c>
      <c r="G29" s="68" t="s">
        <v>51</v>
      </c>
      <c r="H29" s="68">
        <v>38.57606132722925</v>
      </c>
      <c r="I29" s="68">
        <v>4.299749651376297</v>
      </c>
      <c r="J29" s="68">
        <v>7.835099364730144</v>
      </c>
      <c r="K29" s="68">
        <v>7.5540699757513</v>
      </c>
      <c r="L29" s="68">
        <v>8.107727633094429</v>
      </c>
      <c r="M29" s="68">
        <v>10.092559864033504</v>
      </c>
      <c r="N29" s="101">
        <v>44.62609025819493</v>
      </c>
      <c r="O29" s="46">
        <f t="shared" si="0"/>
        <v>44.62609025819493</v>
      </c>
      <c r="P29" s="45">
        <f t="shared" si="1"/>
        <v>4.299749651376297</v>
      </c>
      <c r="Q29" s="47">
        <f t="shared" si="2"/>
        <v>17.298765439201407</v>
      </c>
      <c r="R29" s="11" t="s">
        <v>73</v>
      </c>
    </row>
    <row r="30" spans="1:9" ht="19.5" customHeight="1">
      <c r="A30" s="12"/>
      <c r="B30" s="3"/>
      <c r="C30" s="11"/>
      <c r="D30" s="3"/>
      <c r="E30" s="3"/>
      <c r="F30" s="3"/>
      <c r="G30" s="3"/>
      <c r="H30" s="3"/>
      <c r="I30" s="3"/>
    </row>
    <row r="31" spans="1:9" ht="19.5" customHeight="1">
      <c r="A31" s="12"/>
      <c r="B31" s="3"/>
      <c r="C31" s="11"/>
      <c r="D31" s="3"/>
      <c r="E31" s="3"/>
      <c r="F31" s="3"/>
      <c r="G31" s="3"/>
      <c r="H31" s="3"/>
      <c r="I31" s="3"/>
    </row>
    <row r="32" spans="1:9" ht="19.5" customHeight="1">
      <c r="A32" s="11"/>
      <c r="B32" s="11"/>
      <c r="C32" s="11"/>
      <c r="D32" s="11"/>
      <c r="E32" s="11"/>
      <c r="F32" s="11"/>
      <c r="G32" s="11"/>
      <c r="H32" s="11"/>
      <c r="I32" s="11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9.5" customHeight="1">
      <c r="A61" s="1"/>
    </row>
    <row r="62" ht="19.5" customHeight="1">
      <c r="A62" s="1"/>
    </row>
    <row r="63" ht="19.5" customHeight="1">
      <c r="A63" s="1"/>
    </row>
    <row r="64" ht="19.5" customHeight="1">
      <c r="A64" s="1"/>
    </row>
    <row r="65" ht="19.5" customHeight="1">
      <c r="A65" s="1"/>
    </row>
    <row r="66" ht="19.5" customHeight="1">
      <c r="A66" s="1"/>
    </row>
    <row r="67" ht="19.5" customHeight="1">
      <c r="A67" s="1"/>
    </row>
    <row r="68" ht="19.5" customHeight="1">
      <c r="A68" s="1"/>
    </row>
    <row r="69" ht="19.5" customHeight="1">
      <c r="A69" s="1"/>
    </row>
    <row r="70" ht="19.5" customHeight="1">
      <c r="A70" s="1"/>
    </row>
    <row r="71" ht="19.5" customHeight="1">
      <c r="A71" s="1"/>
    </row>
    <row r="72" ht="19.5" customHeight="1">
      <c r="A72" s="1"/>
    </row>
    <row r="73" ht="19.5" customHeight="1">
      <c r="A73" s="1"/>
    </row>
    <row r="74" ht="19.5" customHeight="1">
      <c r="A74" s="1"/>
    </row>
    <row r="75" ht="19.5" customHeight="1">
      <c r="A75" s="1"/>
    </row>
    <row r="76" ht="19.5" customHeight="1">
      <c r="A76" s="1"/>
    </row>
    <row r="77" ht="19.5" customHeight="1">
      <c r="A77" s="1"/>
    </row>
    <row r="78" ht="19.5" customHeight="1">
      <c r="A78" s="1"/>
    </row>
    <row r="79" ht="19.5" customHeight="1">
      <c r="A79" s="1"/>
    </row>
    <row r="80" ht="19.5" customHeight="1">
      <c r="A80" s="1"/>
    </row>
    <row r="81" ht="19.5" customHeight="1">
      <c r="A81" s="1"/>
    </row>
    <row r="82" ht="19.5" customHeight="1">
      <c r="A82" s="1"/>
    </row>
    <row r="83" ht="19.5" customHeight="1">
      <c r="A83" s="1"/>
    </row>
    <row r="84" ht="19.5" customHeight="1">
      <c r="A84" s="1"/>
    </row>
    <row r="85" ht="19.5" customHeight="1">
      <c r="A85" s="1"/>
    </row>
    <row r="86" ht="19.5" customHeight="1">
      <c r="A86" s="1"/>
    </row>
    <row r="87" ht="19.5" customHeight="1">
      <c r="A87" s="1"/>
    </row>
    <row r="88" ht="19.5" customHeight="1">
      <c r="A88" s="1"/>
    </row>
    <row r="89" ht="19.5" customHeight="1">
      <c r="A89" s="1"/>
    </row>
    <row r="90" ht="19.5" customHeight="1">
      <c r="A90" s="1"/>
    </row>
    <row r="91" ht="19.5" customHeight="1">
      <c r="A91" s="1"/>
    </row>
    <row r="92" ht="19.5" customHeight="1">
      <c r="A92" s="1"/>
    </row>
    <row r="93" ht="19.5" customHeight="1">
      <c r="A93" s="1"/>
    </row>
    <row r="94" ht="19.5" customHeight="1">
      <c r="A94" s="1"/>
    </row>
    <row r="95" ht="19.5" customHeight="1">
      <c r="A95" s="1"/>
    </row>
    <row r="96" ht="19.5" customHeight="1">
      <c r="A96" s="1"/>
    </row>
    <row r="97" ht="19.5" customHeight="1">
      <c r="A97" s="1"/>
    </row>
    <row r="98" ht="19.5" customHeight="1">
      <c r="A98" s="1"/>
    </row>
    <row r="99" ht="19.5" customHeight="1">
      <c r="A99" s="1"/>
    </row>
    <row r="100" ht="19.5" customHeight="1">
      <c r="A100" s="1"/>
    </row>
    <row r="101" ht="19.5" customHeight="1">
      <c r="A101" s="1"/>
    </row>
    <row r="102" ht="19.5" customHeight="1">
      <c r="A102" s="1"/>
    </row>
    <row r="103" ht="19.5" customHeight="1">
      <c r="A103" s="1"/>
    </row>
    <row r="104" ht="19.5" customHeight="1">
      <c r="A104" s="1"/>
    </row>
    <row r="105" ht="19.5" customHeight="1">
      <c r="A105" s="1"/>
    </row>
    <row r="106" ht="19.5" customHeight="1">
      <c r="A106" s="1"/>
    </row>
    <row r="107" ht="19.5" customHeight="1">
      <c r="A107" s="1"/>
    </row>
    <row r="108" ht="19.5" customHeight="1">
      <c r="A108" s="1"/>
    </row>
    <row r="109" ht="19.5" customHeight="1">
      <c r="A109" s="1"/>
    </row>
    <row r="110" ht="19.5" customHeight="1">
      <c r="A110" s="1"/>
    </row>
    <row r="111" ht="19.5" customHeight="1">
      <c r="A111" s="1"/>
    </row>
    <row r="112" ht="19.5" customHeight="1">
      <c r="A112" s="1"/>
    </row>
    <row r="113" ht="19.5" customHeight="1">
      <c r="A113" s="1"/>
    </row>
    <row r="114" ht="19.5" customHeight="1">
      <c r="A114" s="1"/>
    </row>
    <row r="115" ht="19.5" customHeight="1">
      <c r="A115" s="1"/>
    </row>
    <row r="116" ht="19.5" customHeight="1">
      <c r="A116" s="1"/>
    </row>
    <row r="117" ht="19.5" customHeight="1">
      <c r="A117" s="1"/>
    </row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</sheetData>
  <printOptions/>
  <pageMargins left="0.67" right="0" top="0.17" bottom="0.31496062992125984" header="0" footer="0"/>
  <pageSetup horizontalDpi="240" verticalDpi="24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7"/>
  <sheetViews>
    <sheetView view="pageBreakPreview" zoomScale="60" workbookViewId="0" topLeftCell="A1">
      <selection activeCell="E27" activeCellId="9" sqref="C9 E9 I9 H10 N24 D23 J25 N25 N27 E27"/>
    </sheetView>
  </sheetViews>
  <sheetFormatPr defaultColWidth="9.00390625" defaultRowHeight="13.5"/>
  <cols>
    <col min="1" max="1" width="3.125" style="0" customWidth="1"/>
    <col min="2" max="2" width="11.00390625" style="0" customWidth="1"/>
    <col min="3" max="16" width="7.75390625" style="0" customWidth="1"/>
    <col min="18" max="28" width="7.75390625" style="0" customWidth="1"/>
  </cols>
  <sheetData>
    <row r="1" spans="2:6" ht="19.5" customHeight="1">
      <c r="B1" s="80" t="s">
        <v>74</v>
      </c>
      <c r="C1" s="81"/>
      <c r="D1" s="81"/>
      <c r="E1" s="81"/>
      <c r="F1" s="81"/>
    </row>
    <row r="2" spans="1:2" ht="19.5" customHeight="1">
      <c r="A2" s="2"/>
      <c r="B2" s="14" t="s">
        <v>46</v>
      </c>
    </row>
    <row r="3" ht="19.5" customHeight="1" thickBot="1">
      <c r="O3" s="1" t="s">
        <v>43</v>
      </c>
    </row>
    <row r="4" spans="1:17" ht="19.5" customHeight="1" thickBot="1">
      <c r="A4" s="13"/>
      <c r="B4" s="5" t="s">
        <v>2</v>
      </c>
      <c r="C4" s="9" t="s">
        <v>23</v>
      </c>
      <c r="D4" s="4" t="s">
        <v>24</v>
      </c>
      <c r="E4" s="4" t="s">
        <v>25</v>
      </c>
      <c r="F4" s="4" t="s">
        <v>26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10" t="s">
        <v>34</v>
      </c>
      <c r="O4" s="13" t="s">
        <v>35</v>
      </c>
      <c r="P4" s="4" t="s">
        <v>36</v>
      </c>
      <c r="Q4" s="5" t="s">
        <v>37</v>
      </c>
    </row>
    <row r="5" spans="1:17" ht="19.5" customHeight="1">
      <c r="A5" s="15">
        <v>1</v>
      </c>
      <c r="B5" s="22" t="s">
        <v>14</v>
      </c>
      <c r="C5" s="93">
        <f>97.6561679673131*0.53</f>
        <v>51.757769022675944</v>
      </c>
      <c r="D5" s="94">
        <f>55.5529008340708*0.53</f>
        <v>29.443037442057523</v>
      </c>
      <c r="E5" s="94">
        <f>85.4209872602088*0.53</f>
        <v>45.27312324791067</v>
      </c>
      <c r="F5" s="94">
        <f>58.284476930619*0.53</f>
        <v>30.890772773228072</v>
      </c>
      <c r="G5" s="94">
        <f>76.3680197153596*0.53</f>
        <v>40.47505044914059</v>
      </c>
      <c r="H5" s="94">
        <f>37.8178972193233*0.53</f>
        <v>20.04348552624135</v>
      </c>
      <c r="I5" s="94">
        <f>24.8167188409104*0.53</f>
        <v>13.152860985682514</v>
      </c>
      <c r="J5" s="94">
        <f>32.3244607511635*0.53</f>
        <v>17.131964198116655</v>
      </c>
      <c r="K5" s="94">
        <f>78.2278045030914*0.53</f>
        <v>41.460736386638445</v>
      </c>
      <c r="L5" s="94">
        <f>76.5317188190185*0.53</f>
        <v>40.561810974079805</v>
      </c>
      <c r="M5" s="94">
        <f>112.112312907545*0.53</f>
        <v>59.41952584099886</v>
      </c>
      <c r="N5" s="95">
        <f>76.0151768234442*0.53</f>
        <v>40.28804371642543</v>
      </c>
      <c r="O5" s="28">
        <f aca="true" t="shared" si="0" ref="O5:O29">MAX(C5:N5)</f>
        <v>59.41952584099886</v>
      </c>
      <c r="P5" s="27">
        <f aca="true" t="shared" si="1" ref="P5:P29">MIN(C5:N5)</f>
        <v>13.152860985682514</v>
      </c>
      <c r="Q5" s="29">
        <f aca="true" t="shared" si="2" ref="Q5:Q29">AVERAGE(C5:N5)</f>
        <v>35.82484838026632</v>
      </c>
    </row>
    <row r="6" spans="1:17" ht="19.5" customHeight="1">
      <c r="A6" s="16">
        <v>2</v>
      </c>
      <c r="B6" s="23" t="s">
        <v>40</v>
      </c>
      <c r="C6" s="96" t="s">
        <v>51</v>
      </c>
      <c r="D6" s="75">
        <v>47.9</v>
      </c>
      <c r="E6" s="75">
        <v>57.2</v>
      </c>
      <c r="F6" s="75">
        <v>57.1</v>
      </c>
      <c r="G6" s="75">
        <v>42.4</v>
      </c>
      <c r="H6" s="75">
        <v>30.8</v>
      </c>
      <c r="I6" s="75">
        <v>31.3</v>
      </c>
      <c r="J6" s="75">
        <v>54.4</v>
      </c>
      <c r="K6" s="75">
        <v>78.2</v>
      </c>
      <c r="L6" s="75">
        <v>65.7</v>
      </c>
      <c r="M6" s="75">
        <v>77.5</v>
      </c>
      <c r="N6" s="87">
        <v>46.7</v>
      </c>
      <c r="O6" s="32">
        <f t="shared" si="0"/>
        <v>78.2</v>
      </c>
      <c r="P6" s="31">
        <f t="shared" si="1"/>
        <v>30.8</v>
      </c>
      <c r="Q6" s="33">
        <f t="shared" si="2"/>
        <v>53.56363636363637</v>
      </c>
    </row>
    <row r="7" spans="1:17" ht="19.5" customHeight="1">
      <c r="A7" s="16">
        <v>3</v>
      </c>
      <c r="B7" s="23" t="s">
        <v>3</v>
      </c>
      <c r="C7" s="96" t="s">
        <v>51</v>
      </c>
      <c r="D7" s="75" t="s">
        <v>51</v>
      </c>
      <c r="E7" s="75">
        <v>20.4</v>
      </c>
      <c r="F7" s="75" t="s">
        <v>51</v>
      </c>
      <c r="G7" s="75">
        <v>17.8</v>
      </c>
      <c r="H7" s="75" t="s">
        <v>51</v>
      </c>
      <c r="I7" s="75">
        <v>33.3</v>
      </c>
      <c r="J7" s="75" t="s">
        <v>51</v>
      </c>
      <c r="K7" s="75" t="s">
        <v>51</v>
      </c>
      <c r="L7" s="75" t="s">
        <v>51</v>
      </c>
      <c r="M7" s="75">
        <v>178</v>
      </c>
      <c r="N7" s="87" t="s">
        <v>51</v>
      </c>
      <c r="O7" s="32">
        <f t="shared" si="0"/>
        <v>178</v>
      </c>
      <c r="P7" s="31">
        <f t="shared" si="1"/>
        <v>17.8</v>
      </c>
      <c r="Q7" s="33">
        <f t="shared" si="2"/>
        <v>62.375</v>
      </c>
    </row>
    <row r="8" spans="1:17" ht="19.5" customHeight="1">
      <c r="A8" s="18">
        <v>4</v>
      </c>
      <c r="B8" s="23" t="s">
        <v>15</v>
      </c>
      <c r="C8" s="96" t="s">
        <v>51</v>
      </c>
      <c r="D8" s="75" t="s">
        <v>51</v>
      </c>
      <c r="E8" s="75" t="s">
        <v>51</v>
      </c>
      <c r="F8" s="75">
        <v>33.046381210045176</v>
      </c>
      <c r="G8" s="75">
        <v>17.280383120192543</v>
      </c>
      <c r="H8" s="75">
        <v>27.6460905062216</v>
      </c>
      <c r="I8" s="75">
        <v>26.985223696320737</v>
      </c>
      <c r="J8" s="75">
        <v>54.653661949264325</v>
      </c>
      <c r="K8" s="75">
        <v>54.63181974625605</v>
      </c>
      <c r="L8" s="75">
        <v>43.988883637423704</v>
      </c>
      <c r="M8" s="75">
        <v>57.77700230827876</v>
      </c>
      <c r="N8" s="87">
        <v>51.13506766870666</v>
      </c>
      <c r="O8" s="32">
        <f t="shared" si="0"/>
        <v>57.77700230827876</v>
      </c>
      <c r="P8" s="31">
        <f t="shared" si="1"/>
        <v>17.280383120192543</v>
      </c>
      <c r="Q8" s="33">
        <f t="shared" si="2"/>
        <v>40.79383487141217</v>
      </c>
    </row>
    <row r="9" spans="1:17" ht="19.5" customHeight="1" thickBot="1">
      <c r="A9" s="19">
        <v>5</v>
      </c>
      <c r="B9" s="7" t="s">
        <v>16</v>
      </c>
      <c r="C9" s="76">
        <v>46.82</v>
      </c>
      <c r="D9" s="73">
        <v>71.39</v>
      </c>
      <c r="E9" s="77">
        <v>75.34</v>
      </c>
      <c r="F9" s="73">
        <v>39.01</v>
      </c>
      <c r="G9" s="73">
        <v>38.8</v>
      </c>
      <c r="H9" s="73">
        <v>57.58</v>
      </c>
      <c r="I9" s="77">
        <v>50.85</v>
      </c>
      <c r="J9" s="73">
        <v>61.98</v>
      </c>
      <c r="K9" s="73">
        <v>70.92</v>
      </c>
      <c r="L9" s="73">
        <v>68.42</v>
      </c>
      <c r="M9" s="73">
        <v>73.15</v>
      </c>
      <c r="N9" s="97">
        <v>64.47</v>
      </c>
      <c r="O9" s="35">
        <f t="shared" si="0"/>
        <v>75.34</v>
      </c>
      <c r="P9" s="34">
        <f t="shared" si="1"/>
        <v>38.8</v>
      </c>
      <c r="Q9" s="36">
        <f t="shared" si="2"/>
        <v>59.89416666666667</v>
      </c>
    </row>
    <row r="10" spans="1:17" ht="19.5" customHeight="1">
      <c r="A10" s="24">
        <v>6</v>
      </c>
      <c r="B10" s="8" t="s">
        <v>5</v>
      </c>
      <c r="C10" s="98">
        <v>209.49980885311868</v>
      </c>
      <c r="D10" s="74">
        <v>267.5010601719198</v>
      </c>
      <c r="E10" s="74">
        <v>164.84100616016428</v>
      </c>
      <c r="F10" s="74">
        <v>61.84618902439024</v>
      </c>
      <c r="G10" s="74">
        <v>198.12002510460252</v>
      </c>
      <c r="H10" s="78">
        <v>128.73415274463005</v>
      </c>
      <c r="I10" s="74">
        <v>69.65574324324325</v>
      </c>
      <c r="J10" s="74">
        <v>56.176016260162605</v>
      </c>
      <c r="K10" s="74">
        <v>132.2546925566343</v>
      </c>
      <c r="L10" s="74">
        <v>71.17623666343356</v>
      </c>
      <c r="M10" s="74">
        <v>32.21578125</v>
      </c>
      <c r="N10" s="99">
        <v>12.842378048780489</v>
      </c>
      <c r="O10" s="39">
        <f t="shared" si="0"/>
        <v>267.5010601719198</v>
      </c>
      <c r="P10" s="38">
        <f t="shared" si="1"/>
        <v>12.842378048780489</v>
      </c>
      <c r="Q10" s="40">
        <f t="shared" si="2"/>
        <v>117.07192417342334</v>
      </c>
    </row>
    <row r="11" spans="1:18" ht="19.5" customHeight="1" thickBot="1">
      <c r="A11" s="25">
        <v>7</v>
      </c>
      <c r="B11" s="6" t="s">
        <v>6</v>
      </c>
      <c r="C11" s="102" t="s">
        <v>51</v>
      </c>
      <c r="D11" s="88" t="s">
        <v>51</v>
      </c>
      <c r="E11" s="88">
        <v>117</v>
      </c>
      <c r="F11" s="88">
        <v>66.1</v>
      </c>
      <c r="G11" s="88">
        <v>50</v>
      </c>
      <c r="H11" s="88">
        <v>47.5</v>
      </c>
      <c r="I11" s="88">
        <v>74.5</v>
      </c>
      <c r="J11" s="88">
        <v>248</v>
      </c>
      <c r="K11" s="88">
        <v>177</v>
      </c>
      <c r="L11" s="88">
        <v>310</v>
      </c>
      <c r="M11" s="88">
        <v>176</v>
      </c>
      <c r="N11" s="89">
        <v>104</v>
      </c>
      <c r="O11" s="42">
        <f t="shared" si="0"/>
        <v>310</v>
      </c>
      <c r="P11" s="41">
        <f t="shared" si="1"/>
        <v>47.5</v>
      </c>
      <c r="Q11" s="43">
        <f t="shared" si="2"/>
        <v>137.01</v>
      </c>
      <c r="R11" s="11" t="s">
        <v>66</v>
      </c>
    </row>
    <row r="12" spans="1:17" ht="19.5" customHeight="1">
      <c r="A12" s="20">
        <v>8</v>
      </c>
      <c r="B12" s="22" t="s">
        <v>17</v>
      </c>
      <c r="C12" s="93">
        <v>4.3338</v>
      </c>
      <c r="D12" s="94">
        <v>31.0038</v>
      </c>
      <c r="E12" s="94">
        <v>20.2267</v>
      </c>
      <c r="F12" s="94">
        <v>12.5693</v>
      </c>
      <c r="G12" s="94">
        <v>29.1494</v>
      </c>
      <c r="H12" s="94">
        <v>46.7925</v>
      </c>
      <c r="I12" s="94">
        <v>30.2817</v>
      </c>
      <c r="J12" s="94">
        <v>31.8021</v>
      </c>
      <c r="K12" s="94">
        <v>53.359</v>
      </c>
      <c r="L12" s="94">
        <v>48.7879</v>
      </c>
      <c r="M12" s="94">
        <v>39.1455</v>
      </c>
      <c r="N12" s="95">
        <v>42.243</v>
      </c>
      <c r="O12" s="28">
        <f t="shared" si="0"/>
        <v>53.359</v>
      </c>
      <c r="P12" s="27">
        <f t="shared" si="1"/>
        <v>4.3338</v>
      </c>
      <c r="Q12" s="29">
        <f t="shared" si="2"/>
        <v>32.47455833333333</v>
      </c>
    </row>
    <row r="13" spans="1:18" ht="19.5" customHeight="1">
      <c r="A13" s="18">
        <v>9</v>
      </c>
      <c r="B13" s="23" t="s">
        <v>18</v>
      </c>
      <c r="C13" s="96">
        <v>64.32</v>
      </c>
      <c r="D13" s="75">
        <v>105.78</v>
      </c>
      <c r="E13" s="75">
        <v>62.43</v>
      </c>
      <c r="F13" s="75">
        <v>49.38</v>
      </c>
      <c r="G13" s="75">
        <v>33.55</v>
      </c>
      <c r="H13" s="75">
        <v>58.06</v>
      </c>
      <c r="I13" s="75">
        <v>39.58</v>
      </c>
      <c r="J13" s="75">
        <v>62.66</v>
      </c>
      <c r="K13" s="75">
        <v>79.4</v>
      </c>
      <c r="L13" s="75">
        <v>89.04</v>
      </c>
      <c r="M13" s="75">
        <v>103.14</v>
      </c>
      <c r="N13" s="87">
        <v>77.48</v>
      </c>
      <c r="O13" s="32">
        <f t="shared" si="0"/>
        <v>105.78</v>
      </c>
      <c r="P13" s="31">
        <f t="shared" si="1"/>
        <v>33.55</v>
      </c>
      <c r="Q13" s="33">
        <f t="shared" si="2"/>
        <v>68.735</v>
      </c>
      <c r="R13" t="s">
        <v>67</v>
      </c>
    </row>
    <row r="14" spans="1:17" ht="19.5" customHeight="1">
      <c r="A14" s="18">
        <v>10</v>
      </c>
      <c r="B14" s="23" t="s">
        <v>19</v>
      </c>
      <c r="C14" s="96">
        <v>78.43725119308138</v>
      </c>
      <c r="D14" s="75">
        <v>87.29096066669531</v>
      </c>
      <c r="E14" s="75">
        <v>62.32540880974626</v>
      </c>
      <c r="F14" s="75">
        <v>70.97569734784503</v>
      </c>
      <c r="G14" s="75">
        <v>24.14340257506069</v>
      </c>
      <c r="H14" s="75">
        <v>43.133546189417466</v>
      </c>
      <c r="I14" s="75">
        <v>44.57109141056873</v>
      </c>
      <c r="J14" s="75">
        <v>85.2915632094057</v>
      </c>
      <c r="K14" s="75">
        <v>101.2595918822307</v>
      </c>
      <c r="L14" s="75">
        <v>105.22646554332078</v>
      </c>
      <c r="M14" s="75">
        <v>133.08383174721254</v>
      </c>
      <c r="N14" s="87">
        <v>110.33760737913975</v>
      </c>
      <c r="O14" s="32">
        <f t="shared" si="0"/>
        <v>133.08383174721254</v>
      </c>
      <c r="P14" s="31">
        <f t="shared" si="1"/>
        <v>24.14340257506069</v>
      </c>
      <c r="Q14" s="33">
        <f t="shared" si="2"/>
        <v>78.8397014961437</v>
      </c>
    </row>
    <row r="15" spans="1:18" ht="19.5" customHeight="1">
      <c r="A15" s="18">
        <v>11</v>
      </c>
      <c r="B15" s="23" t="s">
        <v>53</v>
      </c>
      <c r="C15" s="96">
        <v>96.7601295577273</v>
      </c>
      <c r="D15" s="75">
        <v>148.6273277541886</v>
      </c>
      <c r="E15" s="75">
        <v>88.06762853680705</v>
      </c>
      <c r="F15" s="75">
        <v>96.19984582416885</v>
      </c>
      <c r="G15" s="75">
        <v>44.28144389060873</v>
      </c>
      <c r="H15" s="75">
        <v>69.52510967521036</v>
      </c>
      <c r="I15" s="75">
        <v>68.56808529543142</v>
      </c>
      <c r="J15" s="75">
        <v>84.53816454799049</v>
      </c>
      <c r="K15" s="75">
        <v>102.07003498961348</v>
      </c>
      <c r="L15" s="75">
        <v>110.05732410546564</v>
      </c>
      <c r="M15" s="75">
        <v>110.84884248211794</v>
      </c>
      <c r="N15" s="87">
        <v>90.29377846604658</v>
      </c>
      <c r="O15" s="32">
        <f t="shared" si="0"/>
        <v>148.6273277541886</v>
      </c>
      <c r="P15" s="31">
        <f t="shared" si="1"/>
        <v>44.28144389060873</v>
      </c>
      <c r="Q15" s="33">
        <f t="shared" si="2"/>
        <v>92.48647626044804</v>
      </c>
      <c r="R15" t="s">
        <v>68</v>
      </c>
    </row>
    <row r="16" spans="1:17" ht="19.5" customHeight="1">
      <c r="A16" s="18">
        <v>12</v>
      </c>
      <c r="B16" s="23" t="s">
        <v>20</v>
      </c>
      <c r="C16" s="96">
        <v>22.6</v>
      </c>
      <c r="D16" s="75">
        <v>35.5</v>
      </c>
      <c r="E16" s="75">
        <v>47.6</v>
      </c>
      <c r="F16" s="75">
        <v>25.7</v>
      </c>
      <c r="G16" s="75">
        <v>36.7</v>
      </c>
      <c r="H16" s="75">
        <v>20.7</v>
      </c>
      <c r="I16" s="75">
        <v>10.4</v>
      </c>
      <c r="J16" s="75">
        <v>9.9</v>
      </c>
      <c r="K16" s="75">
        <v>15.2</v>
      </c>
      <c r="L16" s="75">
        <v>33.8</v>
      </c>
      <c r="M16" s="75">
        <v>14.3</v>
      </c>
      <c r="N16" s="87">
        <v>31.4</v>
      </c>
      <c r="O16" s="32">
        <f t="shared" si="0"/>
        <v>47.6</v>
      </c>
      <c r="P16" s="31">
        <f t="shared" si="1"/>
        <v>9.9</v>
      </c>
      <c r="Q16" s="33">
        <f t="shared" si="2"/>
        <v>25.316666666666666</v>
      </c>
    </row>
    <row r="17" spans="1:17" ht="19.5" customHeight="1">
      <c r="A17" s="18">
        <v>13</v>
      </c>
      <c r="B17" s="23" t="s">
        <v>8</v>
      </c>
      <c r="C17" s="96">
        <v>46.02</v>
      </c>
      <c r="D17" s="75">
        <v>125.05</v>
      </c>
      <c r="E17" s="75">
        <v>55.63</v>
      </c>
      <c r="F17" s="75">
        <v>61.37</v>
      </c>
      <c r="G17" s="75">
        <v>55.29</v>
      </c>
      <c r="H17" s="75" t="s">
        <v>51</v>
      </c>
      <c r="I17" s="75" t="s">
        <v>51</v>
      </c>
      <c r="J17" s="75">
        <v>69.44</v>
      </c>
      <c r="K17" s="75">
        <v>91.48</v>
      </c>
      <c r="L17" s="75">
        <v>81.75</v>
      </c>
      <c r="M17" s="75">
        <v>110.41</v>
      </c>
      <c r="N17" s="87">
        <v>102.53</v>
      </c>
      <c r="O17" s="32">
        <f t="shared" si="0"/>
        <v>125.05</v>
      </c>
      <c r="P17" s="31">
        <f t="shared" si="1"/>
        <v>46.02</v>
      </c>
      <c r="Q17" s="33">
        <f t="shared" si="2"/>
        <v>79.89699999999999</v>
      </c>
    </row>
    <row r="18" spans="1:17" ht="19.5" customHeight="1">
      <c r="A18" s="18">
        <v>14</v>
      </c>
      <c r="B18" s="23" t="s">
        <v>41</v>
      </c>
      <c r="C18" s="96" t="s">
        <v>51</v>
      </c>
      <c r="D18" s="75" t="s">
        <v>51</v>
      </c>
      <c r="E18" s="75">
        <v>41.184336790114784</v>
      </c>
      <c r="F18" s="75" t="s">
        <v>51</v>
      </c>
      <c r="G18" s="75" t="s">
        <v>51</v>
      </c>
      <c r="H18" s="75">
        <v>55.63283160872804</v>
      </c>
      <c r="I18" s="75">
        <v>34.05698721322321</v>
      </c>
      <c r="J18" s="75">
        <v>47.35403287140073</v>
      </c>
      <c r="K18" s="75">
        <v>56.457471711537934</v>
      </c>
      <c r="L18" s="75">
        <v>45.77879297465782</v>
      </c>
      <c r="M18" s="75">
        <v>65.51457029553495</v>
      </c>
      <c r="N18" s="87">
        <v>72.44302902718697</v>
      </c>
      <c r="O18" s="32">
        <f t="shared" si="0"/>
        <v>72.44302902718697</v>
      </c>
      <c r="P18" s="31">
        <f t="shared" si="1"/>
        <v>34.05698721322321</v>
      </c>
      <c r="Q18" s="33">
        <f t="shared" si="2"/>
        <v>52.30275656154806</v>
      </c>
    </row>
    <row r="19" spans="1:17" ht="19.5" customHeight="1">
      <c r="A19" s="18">
        <v>15</v>
      </c>
      <c r="B19" s="23" t="s">
        <v>21</v>
      </c>
      <c r="C19" s="96">
        <v>31.27</v>
      </c>
      <c r="D19" s="75">
        <v>53.34</v>
      </c>
      <c r="E19" s="75">
        <v>30.48</v>
      </c>
      <c r="F19" s="75">
        <v>38.89</v>
      </c>
      <c r="G19" s="75">
        <v>48.25</v>
      </c>
      <c r="H19" s="75">
        <v>64.83</v>
      </c>
      <c r="I19" s="75">
        <v>66.63</v>
      </c>
      <c r="J19" s="75">
        <v>87.77</v>
      </c>
      <c r="K19" s="75">
        <v>122.74</v>
      </c>
      <c r="L19" s="75">
        <v>99.95</v>
      </c>
      <c r="M19" s="75">
        <v>99.34</v>
      </c>
      <c r="N19" s="87">
        <v>76.84</v>
      </c>
      <c r="O19" s="32">
        <f t="shared" si="0"/>
        <v>122.74</v>
      </c>
      <c r="P19" s="31">
        <f t="shared" si="1"/>
        <v>30.48</v>
      </c>
      <c r="Q19" s="33">
        <f t="shared" si="2"/>
        <v>68.36083333333333</v>
      </c>
    </row>
    <row r="20" spans="1:17" ht="19.5" customHeight="1" thickBot="1">
      <c r="A20" s="21">
        <v>16</v>
      </c>
      <c r="B20" s="26" t="s">
        <v>7</v>
      </c>
      <c r="C20" s="100">
        <v>73.9</v>
      </c>
      <c r="D20" s="68">
        <v>135.2</v>
      </c>
      <c r="E20" s="68">
        <v>66.9</v>
      </c>
      <c r="F20" s="68">
        <v>78</v>
      </c>
      <c r="G20" s="68">
        <v>56.4</v>
      </c>
      <c r="H20" s="68">
        <v>63.3</v>
      </c>
      <c r="I20" s="68">
        <v>59.9</v>
      </c>
      <c r="J20" s="68">
        <v>79.8</v>
      </c>
      <c r="K20" s="68">
        <v>104.8</v>
      </c>
      <c r="L20" s="68">
        <v>98.8</v>
      </c>
      <c r="M20" s="68">
        <v>113</v>
      </c>
      <c r="N20" s="101">
        <v>116.3</v>
      </c>
      <c r="O20" s="46">
        <f t="shared" si="0"/>
        <v>135.2</v>
      </c>
      <c r="P20" s="45">
        <f t="shared" si="1"/>
        <v>56.4</v>
      </c>
      <c r="Q20" s="47">
        <f t="shared" si="2"/>
        <v>87.19166666666666</v>
      </c>
    </row>
    <row r="21" spans="1:18" ht="19.5" customHeight="1">
      <c r="A21" s="24">
        <v>17</v>
      </c>
      <c r="B21" s="8" t="s">
        <v>9</v>
      </c>
      <c r="C21" s="98" t="s">
        <v>51</v>
      </c>
      <c r="D21" s="74" t="s">
        <v>51</v>
      </c>
      <c r="E21" s="74" t="s">
        <v>51</v>
      </c>
      <c r="F21" s="74" t="s">
        <v>51</v>
      </c>
      <c r="G21" s="74" t="s">
        <v>51</v>
      </c>
      <c r="H21" s="74">
        <v>4.676286236571183</v>
      </c>
      <c r="I21" s="74">
        <v>7.120817455226927</v>
      </c>
      <c r="J21" s="74">
        <v>13.591104183355476</v>
      </c>
      <c r="K21" s="74">
        <v>23.35501502694303</v>
      </c>
      <c r="L21" s="74">
        <v>27.335988214321855</v>
      </c>
      <c r="M21" s="74">
        <v>31.22246651474072</v>
      </c>
      <c r="N21" s="99">
        <v>57.22432299162745</v>
      </c>
      <c r="O21" s="39">
        <f t="shared" si="0"/>
        <v>57.22432299162745</v>
      </c>
      <c r="P21" s="38">
        <f t="shared" si="1"/>
        <v>4.676286236571183</v>
      </c>
      <c r="Q21" s="40">
        <f t="shared" si="2"/>
        <v>23.503714374683806</v>
      </c>
      <c r="R21" s="82"/>
    </row>
    <row r="22" spans="1:17" ht="19.5" customHeight="1">
      <c r="A22" s="18">
        <v>18</v>
      </c>
      <c r="B22" s="23" t="s">
        <v>22</v>
      </c>
      <c r="C22" s="96">
        <v>61.06770327680304</v>
      </c>
      <c r="D22" s="75">
        <v>95.39978360898554</v>
      </c>
      <c r="E22" s="75">
        <v>67.32298297602836</v>
      </c>
      <c r="F22" s="75">
        <v>51.147103732263545</v>
      </c>
      <c r="G22" s="75">
        <v>40.58681282288389</v>
      </c>
      <c r="H22" s="75">
        <v>76.30796605875612</v>
      </c>
      <c r="I22" s="75">
        <v>36.305292752782556</v>
      </c>
      <c r="J22" s="75">
        <v>46.513003684221765</v>
      </c>
      <c r="K22" s="75">
        <v>58.95283946299535</v>
      </c>
      <c r="L22" s="75">
        <v>88.34138080161075</v>
      </c>
      <c r="M22" s="75">
        <v>77.17981921445538</v>
      </c>
      <c r="N22" s="87">
        <v>83.54600274039804</v>
      </c>
      <c r="O22" s="32">
        <f t="shared" si="0"/>
        <v>95.39978360898554</v>
      </c>
      <c r="P22" s="31">
        <f t="shared" si="1"/>
        <v>36.305292752782556</v>
      </c>
      <c r="Q22" s="33">
        <f t="shared" si="2"/>
        <v>65.2225575943487</v>
      </c>
    </row>
    <row r="23" spans="1:18" ht="19.5" customHeight="1">
      <c r="A23" s="18">
        <v>19</v>
      </c>
      <c r="B23" s="23" t="s">
        <v>54</v>
      </c>
      <c r="C23" s="96" t="s">
        <v>51</v>
      </c>
      <c r="D23" s="79">
        <v>12.095</v>
      </c>
      <c r="E23" s="75">
        <v>12.78</v>
      </c>
      <c r="F23" s="75">
        <v>7.957</v>
      </c>
      <c r="G23" s="75">
        <v>8.35</v>
      </c>
      <c r="H23" s="75">
        <v>7.21</v>
      </c>
      <c r="I23" s="75">
        <v>7.91</v>
      </c>
      <c r="J23" s="75">
        <v>44.3233</v>
      </c>
      <c r="K23" s="75">
        <v>10.58</v>
      </c>
      <c r="L23" s="75">
        <v>23.91</v>
      </c>
      <c r="M23" s="75">
        <v>7.58</v>
      </c>
      <c r="N23" s="87">
        <v>9.25</v>
      </c>
      <c r="O23" s="32">
        <f t="shared" si="0"/>
        <v>44.3233</v>
      </c>
      <c r="P23" s="31">
        <f t="shared" si="1"/>
        <v>7.21</v>
      </c>
      <c r="Q23" s="33">
        <f t="shared" si="2"/>
        <v>13.813209090909094</v>
      </c>
      <c r="R23" s="11" t="s">
        <v>70</v>
      </c>
    </row>
    <row r="24" spans="1:18" ht="19.5" customHeight="1">
      <c r="A24" s="18">
        <v>20</v>
      </c>
      <c r="B24" s="23" t="s">
        <v>10</v>
      </c>
      <c r="C24" s="96" t="s">
        <v>51</v>
      </c>
      <c r="D24" s="75" t="s">
        <v>51</v>
      </c>
      <c r="E24" s="75" t="s">
        <v>51</v>
      </c>
      <c r="F24" s="75" t="s">
        <v>51</v>
      </c>
      <c r="G24" s="75" t="s">
        <v>51</v>
      </c>
      <c r="H24" s="75" t="s">
        <v>51</v>
      </c>
      <c r="I24" s="75">
        <v>66.1</v>
      </c>
      <c r="J24" s="75">
        <v>37.5</v>
      </c>
      <c r="K24" s="75">
        <v>56.7</v>
      </c>
      <c r="L24" s="75">
        <v>304</v>
      </c>
      <c r="M24" s="75">
        <v>17.9</v>
      </c>
      <c r="N24" s="90">
        <v>249</v>
      </c>
      <c r="O24" s="32">
        <f t="shared" si="0"/>
        <v>304</v>
      </c>
      <c r="P24" s="31">
        <f t="shared" si="1"/>
        <v>17.9</v>
      </c>
      <c r="Q24" s="33">
        <f t="shared" si="2"/>
        <v>121.86666666666667</v>
      </c>
      <c r="R24" s="11" t="s">
        <v>69</v>
      </c>
    </row>
    <row r="25" spans="1:18" ht="19.5" customHeight="1" thickBot="1">
      <c r="A25" s="25">
        <v>21</v>
      </c>
      <c r="B25" s="6" t="s">
        <v>42</v>
      </c>
      <c r="C25" s="102" t="s">
        <v>51</v>
      </c>
      <c r="D25" s="88" t="s">
        <v>51</v>
      </c>
      <c r="E25" s="88" t="s">
        <v>51</v>
      </c>
      <c r="F25" s="88" t="s">
        <v>51</v>
      </c>
      <c r="G25" s="88" t="s">
        <v>51</v>
      </c>
      <c r="H25" s="88" t="s">
        <v>51</v>
      </c>
      <c r="I25" s="88" t="s">
        <v>51</v>
      </c>
      <c r="J25" s="91" t="s">
        <v>51</v>
      </c>
      <c r="K25" s="88" t="s">
        <v>51</v>
      </c>
      <c r="L25" s="88" t="s">
        <v>51</v>
      </c>
      <c r="M25" s="88" t="s">
        <v>51</v>
      </c>
      <c r="N25" s="92" t="s">
        <v>51</v>
      </c>
      <c r="O25" s="42">
        <f t="shared" si="0"/>
        <v>0</v>
      </c>
      <c r="P25" s="41">
        <f t="shared" si="1"/>
        <v>0</v>
      </c>
      <c r="Q25" s="43" t="e">
        <f t="shared" si="2"/>
        <v>#DIV/0!</v>
      </c>
      <c r="R25" s="11" t="s">
        <v>75</v>
      </c>
    </row>
    <row r="26" spans="1:17" ht="19.5" customHeight="1">
      <c r="A26" s="20">
        <v>22</v>
      </c>
      <c r="B26" s="22" t="s">
        <v>11</v>
      </c>
      <c r="C26" s="93">
        <v>75.17</v>
      </c>
      <c r="D26" s="94">
        <v>103.32</v>
      </c>
      <c r="E26" s="94">
        <v>94.04</v>
      </c>
      <c r="F26" s="94">
        <v>68.12</v>
      </c>
      <c r="G26" s="94">
        <v>27.43</v>
      </c>
      <c r="H26" s="94">
        <v>62.38</v>
      </c>
      <c r="I26" s="94">
        <v>59.92</v>
      </c>
      <c r="J26" s="94">
        <v>121.62</v>
      </c>
      <c r="K26" s="94">
        <v>137.4</v>
      </c>
      <c r="L26" s="94">
        <v>135.08</v>
      </c>
      <c r="M26" s="94">
        <v>143.65</v>
      </c>
      <c r="N26" s="95">
        <v>117.84</v>
      </c>
      <c r="O26" s="28">
        <f t="shared" si="0"/>
        <v>143.65</v>
      </c>
      <c r="P26" s="27">
        <f t="shared" si="1"/>
        <v>27.43</v>
      </c>
      <c r="Q26" s="29">
        <f t="shared" si="2"/>
        <v>95.4975</v>
      </c>
    </row>
    <row r="27" spans="1:18" ht="19.5" customHeight="1">
      <c r="A27" s="18">
        <v>23</v>
      </c>
      <c r="B27" s="23" t="s">
        <v>13</v>
      </c>
      <c r="C27" s="96" t="s">
        <v>51</v>
      </c>
      <c r="D27" s="75" t="s">
        <v>51</v>
      </c>
      <c r="E27" s="79" t="s">
        <v>51</v>
      </c>
      <c r="F27" s="75">
        <v>17.08712224177952</v>
      </c>
      <c r="G27" s="75">
        <v>28.055832694204344</v>
      </c>
      <c r="H27" s="75">
        <v>20.73834624447119</v>
      </c>
      <c r="I27" s="75">
        <v>47.15709306084003</v>
      </c>
      <c r="J27" s="75">
        <v>7.209059029042655</v>
      </c>
      <c r="K27" s="75">
        <v>87.31034713218114</v>
      </c>
      <c r="L27" s="75">
        <v>44.957862375628444</v>
      </c>
      <c r="M27" s="75">
        <v>1.40755461225449</v>
      </c>
      <c r="N27" s="90">
        <v>39.56228641456445</v>
      </c>
      <c r="O27" s="32">
        <v>29.64802646932347</v>
      </c>
      <c r="P27" s="31">
        <f t="shared" si="1"/>
        <v>1.40755461225449</v>
      </c>
      <c r="Q27" s="33">
        <f t="shared" si="2"/>
        <v>32.609500422774026</v>
      </c>
      <c r="R27" s="11" t="s">
        <v>71</v>
      </c>
    </row>
    <row r="28" spans="1:18" ht="19.5" customHeight="1">
      <c r="A28" s="18">
        <v>24</v>
      </c>
      <c r="B28" s="23" t="s">
        <v>55</v>
      </c>
      <c r="C28" s="103" t="s">
        <v>51</v>
      </c>
      <c r="D28" s="75">
        <v>223</v>
      </c>
      <c r="E28" s="75">
        <v>90</v>
      </c>
      <c r="F28" s="75">
        <v>119</v>
      </c>
      <c r="G28" s="75">
        <v>111</v>
      </c>
      <c r="H28" s="104" t="s">
        <v>51</v>
      </c>
      <c r="I28" s="75">
        <v>96</v>
      </c>
      <c r="J28" s="75">
        <v>125</v>
      </c>
      <c r="K28" s="75">
        <v>148</v>
      </c>
      <c r="L28" s="75" t="s">
        <v>51</v>
      </c>
      <c r="M28" s="75">
        <v>233</v>
      </c>
      <c r="N28" s="87" t="s">
        <v>51</v>
      </c>
      <c r="O28" s="32">
        <f t="shared" si="0"/>
        <v>233</v>
      </c>
      <c r="P28" s="31">
        <f t="shared" si="1"/>
        <v>90</v>
      </c>
      <c r="Q28" s="33">
        <f t="shared" si="2"/>
        <v>143.125</v>
      </c>
      <c r="R28" s="11" t="s">
        <v>72</v>
      </c>
    </row>
    <row r="29" spans="1:18" ht="19.5" customHeight="1" thickBot="1">
      <c r="A29" s="17">
        <v>25</v>
      </c>
      <c r="B29" s="26" t="s">
        <v>12</v>
      </c>
      <c r="C29" s="100" t="s">
        <v>51</v>
      </c>
      <c r="D29" s="68" t="s">
        <v>51</v>
      </c>
      <c r="E29" s="68" t="s">
        <v>51</v>
      </c>
      <c r="F29" s="68" t="s">
        <v>51</v>
      </c>
      <c r="G29" s="68" t="s">
        <v>51</v>
      </c>
      <c r="H29" s="68">
        <v>48.86276094115348</v>
      </c>
      <c r="I29" s="68">
        <v>37.7986360401605</v>
      </c>
      <c r="J29" s="68">
        <v>46.26006411489702</v>
      </c>
      <c r="K29" s="68">
        <v>56.25411915715111</v>
      </c>
      <c r="L29" s="68">
        <v>26.07730334485401</v>
      </c>
      <c r="M29" s="68">
        <v>70.1484993687198</v>
      </c>
      <c r="N29" s="101">
        <v>84.81958245090084</v>
      </c>
      <c r="O29" s="46">
        <f t="shared" si="0"/>
        <v>84.81958245090084</v>
      </c>
      <c r="P29" s="45">
        <f t="shared" si="1"/>
        <v>26.07730334485401</v>
      </c>
      <c r="Q29" s="47">
        <f t="shared" si="2"/>
        <v>52.888709345405246</v>
      </c>
      <c r="R29" s="11" t="s">
        <v>73</v>
      </c>
    </row>
    <row r="30" spans="1:9" ht="19.5" customHeight="1">
      <c r="A30" s="12"/>
      <c r="B30" s="3"/>
      <c r="C30" s="11"/>
      <c r="D30" s="3"/>
      <c r="E30" s="3"/>
      <c r="F30" s="3"/>
      <c r="G30" s="3"/>
      <c r="H30" s="3"/>
      <c r="I30" s="3"/>
    </row>
    <row r="31" spans="1:9" ht="19.5" customHeight="1">
      <c r="A31" s="12"/>
      <c r="B31" s="3"/>
      <c r="C31" s="11"/>
      <c r="D31" s="3"/>
      <c r="E31" s="3"/>
      <c r="F31" s="3"/>
      <c r="G31" s="3"/>
      <c r="H31" s="3"/>
      <c r="I31" s="3"/>
    </row>
    <row r="32" spans="1:9" ht="19.5" customHeight="1">
      <c r="A32" s="11"/>
      <c r="B32" s="11"/>
      <c r="C32" s="11"/>
      <c r="D32" s="11"/>
      <c r="E32" s="11"/>
      <c r="F32" s="11"/>
      <c r="G32" s="11"/>
      <c r="H32" s="11"/>
      <c r="I32" s="11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9.5" customHeight="1">
      <c r="A61" s="1"/>
    </row>
    <row r="62" ht="19.5" customHeight="1">
      <c r="A62" s="1"/>
    </row>
    <row r="63" ht="19.5" customHeight="1">
      <c r="A63" s="1"/>
    </row>
    <row r="64" ht="19.5" customHeight="1">
      <c r="A64" s="1"/>
    </row>
    <row r="65" ht="19.5" customHeight="1">
      <c r="A65" s="1"/>
    </row>
    <row r="66" ht="19.5" customHeight="1">
      <c r="A66" s="1"/>
    </row>
    <row r="67" ht="19.5" customHeight="1">
      <c r="A67" s="1"/>
    </row>
    <row r="68" ht="19.5" customHeight="1">
      <c r="A68" s="1"/>
    </row>
    <row r="69" ht="19.5" customHeight="1">
      <c r="A69" s="1"/>
    </row>
    <row r="70" ht="19.5" customHeight="1">
      <c r="A70" s="1"/>
    </row>
    <row r="71" ht="19.5" customHeight="1">
      <c r="A71" s="1"/>
    </row>
    <row r="72" ht="19.5" customHeight="1">
      <c r="A72" s="1"/>
    </row>
    <row r="73" ht="19.5" customHeight="1">
      <c r="A73" s="1"/>
    </row>
    <row r="74" ht="19.5" customHeight="1">
      <c r="A74" s="1"/>
    </row>
    <row r="75" ht="19.5" customHeight="1">
      <c r="A75" s="1"/>
    </row>
    <row r="76" ht="19.5" customHeight="1">
      <c r="A76" s="1"/>
    </row>
    <row r="77" ht="19.5" customHeight="1">
      <c r="A77" s="1"/>
    </row>
    <row r="78" ht="19.5" customHeight="1">
      <c r="A78" s="1"/>
    </row>
    <row r="79" ht="19.5" customHeight="1">
      <c r="A79" s="1"/>
    </row>
    <row r="80" ht="19.5" customHeight="1">
      <c r="A80" s="1"/>
    </row>
    <row r="81" ht="19.5" customHeight="1">
      <c r="A81" s="1"/>
    </row>
    <row r="82" ht="19.5" customHeight="1">
      <c r="A82" s="1"/>
    </row>
    <row r="83" ht="19.5" customHeight="1">
      <c r="A83" s="1"/>
    </row>
    <row r="84" ht="19.5" customHeight="1">
      <c r="A84" s="1"/>
    </row>
    <row r="85" ht="19.5" customHeight="1">
      <c r="A85" s="1"/>
    </row>
    <row r="86" ht="19.5" customHeight="1">
      <c r="A86" s="1"/>
    </row>
    <row r="87" ht="19.5" customHeight="1">
      <c r="A87" s="1"/>
    </row>
    <row r="88" ht="19.5" customHeight="1">
      <c r="A88" s="1"/>
    </row>
    <row r="89" ht="19.5" customHeight="1">
      <c r="A89" s="1"/>
    </row>
    <row r="90" ht="19.5" customHeight="1">
      <c r="A90" s="1"/>
    </row>
    <row r="91" ht="19.5" customHeight="1">
      <c r="A91" s="1"/>
    </row>
    <row r="92" ht="19.5" customHeight="1">
      <c r="A92" s="1"/>
    </row>
    <row r="93" ht="19.5" customHeight="1">
      <c r="A93" s="1"/>
    </row>
    <row r="94" ht="19.5" customHeight="1">
      <c r="A94" s="1"/>
    </row>
    <row r="95" ht="19.5" customHeight="1">
      <c r="A95" s="1"/>
    </row>
    <row r="96" ht="19.5" customHeight="1">
      <c r="A96" s="1"/>
    </row>
    <row r="97" ht="19.5" customHeight="1">
      <c r="A97" s="1"/>
    </row>
    <row r="98" ht="19.5" customHeight="1">
      <c r="A98" s="1"/>
    </row>
    <row r="99" ht="19.5" customHeight="1">
      <c r="A99" s="1"/>
    </row>
    <row r="100" ht="19.5" customHeight="1">
      <c r="A100" s="1"/>
    </row>
    <row r="101" ht="19.5" customHeight="1">
      <c r="A101" s="1"/>
    </row>
    <row r="102" ht="19.5" customHeight="1">
      <c r="A102" s="1"/>
    </row>
    <row r="103" ht="19.5" customHeight="1">
      <c r="A103" s="1"/>
    </row>
    <row r="104" ht="19.5" customHeight="1">
      <c r="A104" s="1"/>
    </row>
    <row r="105" ht="19.5" customHeight="1">
      <c r="A105" s="1"/>
    </row>
    <row r="106" ht="19.5" customHeight="1">
      <c r="A106" s="1"/>
    </row>
    <row r="107" ht="19.5" customHeight="1">
      <c r="A107" s="1"/>
    </row>
    <row r="108" ht="19.5" customHeight="1">
      <c r="A108" s="1"/>
    </row>
    <row r="109" ht="19.5" customHeight="1">
      <c r="A109" s="1"/>
    </row>
    <row r="110" ht="19.5" customHeight="1">
      <c r="A110" s="1"/>
    </row>
    <row r="111" ht="19.5" customHeight="1">
      <c r="A111" s="1"/>
    </row>
    <row r="112" ht="19.5" customHeight="1">
      <c r="A112" s="1"/>
    </row>
    <row r="113" ht="19.5" customHeight="1">
      <c r="A113" s="1"/>
    </row>
    <row r="114" ht="19.5" customHeight="1">
      <c r="A114" s="1"/>
    </row>
    <row r="115" ht="19.5" customHeight="1">
      <c r="A115" s="1"/>
    </row>
    <row r="116" ht="19.5" customHeight="1">
      <c r="A116" s="1"/>
    </row>
    <row r="117" ht="19.5" customHeight="1">
      <c r="A117" s="1"/>
    </row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</sheetData>
  <printOptions/>
  <pageMargins left="0.74" right="0" top="0.15" bottom="0.31496062992125984" header="0" footer="0"/>
  <pageSetup horizontalDpi="240" verticalDpi="24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7"/>
  <sheetViews>
    <sheetView view="pageBreakPreview" zoomScale="60" workbookViewId="0" topLeftCell="A1">
      <selection activeCell="E27" activeCellId="9" sqref="C9 E9 I9 H10 N24 D23 J25 N25 N27 E27"/>
    </sheetView>
  </sheetViews>
  <sheetFormatPr defaultColWidth="9.00390625" defaultRowHeight="13.5"/>
  <cols>
    <col min="1" max="1" width="3.125" style="0" customWidth="1"/>
    <col min="2" max="2" width="11.00390625" style="0" customWidth="1"/>
    <col min="3" max="16" width="7.75390625" style="0" customWidth="1"/>
    <col min="18" max="28" width="7.75390625" style="0" customWidth="1"/>
  </cols>
  <sheetData>
    <row r="1" spans="2:6" ht="19.5" customHeight="1">
      <c r="B1" s="80" t="s">
        <v>74</v>
      </c>
      <c r="C1" s="81"/>
      <c r="D1" s="81"/>
      <c r="E1" s="81"/>
      <c r="F1" s="81"/>
    </row>
    <row r="2" spans="1:2" ht="19.5" customHeight="1">
      <c r="A2" s="2"/>
      <c r="B2" s="14" t="s">
        <v>47</v>
      </c>
    </row>
    <row r="3" ht="19.5" customHeight="1" thickBot="1">
      <c r="O3" s="1" t="s">
        <v>43</v>
      </c>
    </row>
    <row r="4" spans="1:17" ht="19.5" customHeight="1" thickBot="1">
      <c r="A4" s="13"/>
      <c r="B4" s="5" t="s">
        <v>2</v>
      </c>
      <c r="C4" s="9" t="s">
        <v>23</v>
      </c>
      <c r="D4" s="4" t="s">
        <v>24</v>
      </c>
      <c r="E4" s="4" t="s">
        <v>25</v>
      </c>
      <c r="F4" s="4" t="s">
        <v>26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10" t="s">
        <v>34</v>
      </c>
      <c r="O4" s="13" t="s">
        <v>35</v>
      </c>
      <c r="P4" s="4" t="s">
        <v>36</v>
      </c>
      <c r="Q4" s="5" t="s">
        <v>37</v>
      </c>
    </row>
    <row r="5" spans="1:17" ht="19.5" customHeight="1">
      <c r="A5" s="15">
        <v>1</v>
      </c>
      <c r="B5" s="22" t="s">
        <v>14</v>
      </c>
      <c r="C5" s="93">
        <f>27.85479782095*0.53</f>
        <v>14.7630428451035</v>
      </c>
      <c r="D5" s="94">
        <f>6.80880541280111*0.53</f>
        <v>3.6086668687845886</v>
      </c>
      <c r="E5" s="94">
        <f>26.6151920414697*0.53</f>
        <v>14.106051781978943</v>
      </c>
      <c r="F5" s="94">
        <f>15.7282666038317*0.53</f>
        <v>8.335981300030802</v>
      </c>
      <c r="G5" s="94">
        <f>15.8944801805577*0.53</f>
        <v>8.424074495695582</v>
      </c>
      <c r="H5" s="94">
        <f>20.782912538106*0.53</f>
        <v>11.014943645196182</v>
      </c>
      <c r="I5" s="94">
        <f>17.9078650030342*0.53</f>
        <v>9.491168451608127</v>
      </c>
      <c r="J5" s="94">
        <f>14.2701829942069*0.53</f>
        <v>7.563196986929658</v>
      </c>
      <c r="K5" s="94">
        <f>27.6772854741774*0.53</f>
        <v>14.668961301314022</v>
      </c>
      <c r="L5" s="94">
        <f>38.9677009934586*0.53</f>
        <v>20.652881526533058</v>
      </c>
      <c r="M5" s="94">
        <f>48.3874824547323*0.53</f>
        <v>25.64536570100812</v>
      </c>
      <c r="N5" s="95">
        <f>55.420265376815*0.53</f>
        <v>29.372740649711954</v>
      </c>
      <c r="O5" s="28">
        <f aca="true" t="shared" si="0" ref="O5:O29">MAX(C5:N5)</f>
        <v>29.372740649711954</v>
      </c>
      <c r="P5" s="27">
        <f aca="true" t="shared" si="1" ref="P5:P29">MIN(C5:N5)</f>
        <v>3.6086668687845886</v>
      </c>
      <c r="Q5" s="29">
        <f aca="true" t="shared" si="2" ref="Q5:Q29">AVERAGE(C5:N5)</f>
        <v>13.970589629491213</v>
      </c>
    </row>
    <row r="6" spans="1:17" ht="19.5" customHeight="1">
      <c r="A6" s="16">
        <v>2</v>
      </c>
      <c r="B6" s="23" t="s">
        <v>40</v>
      </c>
      <c r="C6" s="96" t="s">
        <v>51</v>
      </c>
      <c r="D6" s="75">
        <v>7.96</v>
      </c>
      <c r="E6" s="75">
        <v>7.16</v>
      </c>
      <c r="F6" s="75">
        <v>10.9</v>
      </c>
      <c r="G6" s="75">
        <v>8.45</v>
      </c>
      <c r="H6" s="75">
        <v>8.47</v>
      </c>
      <c r="I6" s="75">
        <v>7.63</v>
      </c>
      <c r="J6" s="75">
        <v>9.08</v>
      </c>
      <c r="K6" s="75">
        <v>5.4</v>
      </c>
      <c r="L6" s="75">
        <v>6.97</v>
      </c>
      <c r="M6" s="75">
        <v>10.2</v>
      </c>
      <c r="N6" s="87">
        <v>7.91</v>
      </c>
      <c r="O6" s="32">
        <f t="shared" si="0"/>
        <v>10.9</v>
      </c>
      <c r="P6" s="31">
        <f t="shared" si="1"/>
        <v>5.4</v>
      </c>
      <c r="Q6" s="33">
        <f t="shared" si="2"/>
        <v>8.193636363636363</v>
      </c>
    </row>
    <row r="7" spans="1:17" ht="19.5" customHeight="1">
      <c r="A7" s="16">
        <v>3</v>
      </c>
      <c r="B7" s="23" t="s">
        <v>3</v>
      </c>
      <c r="C7" s="96" t="s">
        <v>51</v>
      </c>
      <c r="D7" s="75" t="s">
        <v>51</v>
      </c>
      <c r="E7" s="75">
        <v>6.76</v>
      </c>
      <c r="F7" s="75" t="s">
        <v>51</v>
      </c>
      <c r="G7" s="75">
        <v>5.94</v>
      </c>
      <c r="H7" s="75" t="s">
        <v>51</v>
      </c>
      <c r="I7" s="75">
        <v>44.71</v>
      </c>
      <c r="J7" s="75" t="s">
        <v>51</v>
      </c>
      <c r="K7" s="75" t="s">
        <v>51</v>
      </c>
      <c r="L7" s="75" t="s">
        <v>51</v>
      </c>
      <c r="M7" s="75">
        <v>157</v>
      </c>
      <c r="N7" s="87" t="s">
        <v>51</v>
      </c>
      <c r="O7" s="32">
        <f t="shared" si="0"/>
        <v>157</v>
      </c>
      <c r="P7" s="31">
        <f t="shared" si="1"/>
        <v>5.94</v>
      </c>
      <c r="Q7" s="33">
        <f t="shared" si="2"/>
        <v>53.6025</v>
      </c>
    </row>
    <row r="8" spans="1:17" ht="19.5" customHeight="1">
      <c r="A8" s="18">
        <v>4</v>
      </c>
      <c r="B8" s="23" t="s">
        <v>15</v>
      </c>
      <c r="C8" s="96" t="s">
        <v>51</v>
      </c>
      <c r="D8" s="75" t="s">
        <v>51</v>
      </c>
      <c r="E8" s="75" t="s">
        <v>51</v>
      </c>
      <c r="F8" s="75">
        <v>6.961905173860187</v>
      </c>
      <c r="G8" s="75">
        <v>13.175213324537978</v>
      </c>
      <c r="H8" s="75">
        <v>14.898607650096071</v>
      </c>
      <c r="I8" s="75">
        <v>21.945495957606322</v>
      </c>
      <c r="J8" s="75">
        <v>22.67096135019023</v>
      </c>
      <c r="K8" s="75">
        <v>25.57232117379662</v>
      </c>
      <c r="L8" s="75">
        <v>14.030317534460771</v>
      </c>
      <c r="M8" s="75">
        <v>18.558264538317346</v>
      </c>
      <c r="N8" s="87">
        <v>28.989894074880958</v>
      </c>
      <c r="O8" s="32">
        <f t="shared" si="0"/>
        <v>28.989894074880958</v>
      </c>
      <c r="P8" s="31">
        <f t="shared" si="1"/>
        <v>6.961905173860187</v>
      </c>
      <c r="Q8" s="33">
        <f t="shared" si="2"/>
        <v>18.53366453086072</v>
      </c>
    </row>
    <row r="9" spans="1:17" ht="19.5" customHeight="1" thickBot="1">
      <c r="A9" s="19">
        <v>5</v>
      </c>
      <c r="B9" s="7" t="s">
        <v>16</v>
      </c>
      <c r="C9" s="76">
        <v>56.53</v>
      </c>
      <c r="D9" s="73">
        <v>80.98</v>
      </c>
      <c r="E9" s="77">
        <v>37.65</v>
      </c>
      <c r="F9" s="73">
        <v>19</v>
      </c>
      <c r="G9" s="73">
        <v>25.4</v>
      </c>
      <c r="H9" s="73">
        <v>60.87</v>
      </c>
      <c r="I9" s="77">
        <v>71.88</v>
      </c>
      <c r="J9" s="73">
        <v>64.77</v>
      </c>
      <c r="K9" s="73">
        <v>77.23</v>
      </c>
      <c r="L9" s="73">
        <v>79.46</v>
      </c>
      <c r="M9" s="73">
        <v>108.78</v>
      </c>
      <c r="N9" s="97">
        <v>118.05</v>
      </c>
      <c r="O9" s="35">
        <f t="shared" si="0"/>
        <v>118.05</v>
      </c>
      <c r="P9" s="34">
        <f t="shared" si="1"/>
        <v>19</v>
      </c>
      <c r="Q9" s="36">
        <f t="shared" si="2"/>
        <v>66.71666666666665</v>
      </c>
    </row>
    <row r="10" spans="1:17" ht="19.5" customHeight="1">
      <c r="A10" s="24">
        <v>6</v>
      </c>
      <c r="B10" s="8" t="s">
        <v>5</v>
      </c>
      <c r="C10" s="98">
        <v>87.59296780684105</v>
      </c>
      <c r="D10" s="74">
        <v>85.10446991404011</v>
      </c>
      <c r="E10" s="74">
        <v>79.41748459958933</v>
      </c>
      <c r="F10" s="74">
        <v>68.59610772357723</v>
      </c>
      <c r="G10" s="74">
        <v>69.02810041841005</v>
      </c>
      <c r="H10" s="78">
        <v>60.62336515513126</v>
      </c>
      <c r="I10" s="74">
        <v>47.25011261261261</v>
      </c>
      <c r="J10" s="74">
        <v>32.55528455284553</v>
      </c>
      <c r="K10" s="74">
        <v>19.720064724919094</v>
      </c>
      <c r="L10" s="74">
        <v>26.51183317167798</v>
      </c>
      <c r="M10" s="74">
        <v>14.553671875</v>
      </c>
      <c r="N10" s="99">
        <v>39.278658536585375</v>
      </c>
      <c r="O10" s="39">
        <f t="shared" si="0"/>
        <v>87.59296780684105</v>
      </c>
      <c r="P10" s="38">
        <f t="shared" si="1"/>
        <v>14.553671875</v>
      </c>
      <c r="Q10" s="40">
        <f t="shared" si="2"/>
        <v>52.519343424269124</v>
      </c>
    </row>
    <row r="11" spans="1:18" ht="19.5" customHeight="1" thickBot="1">
      <c r="A11" s="25">
        <v>7</v>
      </c>
      <c r="B11" s="6" t="s">
        <v>6</v>
      </c>
      <c r="C11" s="102" t="s">
        <v>51</v>
      </c>
      <c r="D11" s="88" t="s">
        <v>51</v>
      </c>
      <c r="E11" s="88">
        <v>38.9</v>
      </c>
      <c r="F11" s="88">
        <v>48.6</v>
      </c>
      <c r="G11" s="88">
        <v>47.2</v>
      </c>
      <c r="H11" s="88">
        <v>28.7</v>
      </c>
      <c r="I11" s="88">
        <v>45</v>
      </c>
      <c r="J11" s="88">
        <v>59.5</v>
      </c>
      <c r="K11" s="88">
        <v>35.4</v>
      </c>
      <c r="L11" s="88">
        <v>39.5</v>
      </c>
      <c r="M11" s="88">
        <v>22</v>
      </c>
      <c r="N11" s="89">
        <v>26.9</v>
      </c>
      <c r="O11" s="42">
        <f t="shared" si="0"/>
        <v>59.5</v>
      </c>
      <c r="P11" s="41">
        <f t="shared" si="1"/>
        <v>22</v>
      </c>
      <c r="Q11" s="43">
        <f t="shared" si="2"/>
        <v>39.169999999999995</v>
      </c>
      <c r="R11" s="11" t="s">
        <v>66</v>
      </c>
    </row>
    <row r="12" spans="1:17" ht="19.5" customHeight="1">
      <c r="A12" s="20">
        <v>8</v>
      </c>
      <c r="B12" s="22" t="s">
        <v>17</v>
      </c>
      <c r="C12" s="93">
        <v>0.4651</v>
      </c>
      <c r="D12" s="94">
        <v>8.3583</v>
      </c>
      <c r="E12" s="94">
        <v>4.535</v>
      </c>
      <c r="F12" s="94">
        <v>2.1814</v>
      </c>
      <c r="G12" s="94">
        <v>7.3986</v>
      </c>
      <c r="H12" s="94">
        <v>12.075</v>
      </c>
      <c r="I12" s="94">
        <v>16.3351</v>
      </c>
      <c r="J12" s="94">
        <v>11.2279</v>
      </c>
      <c r="K12" s="94">
        <v>15.3646</v>
      </c>
      <c r="L12" s="94">
        <v>15.9504</v>
      </c>
      <c r="M12" s="94">
        <v>10.9648</v>
      </c>
      <c r="N12" s="95">
        <v>19.8528</v>
      </c>
      <c r="O12" s="28">
        <f t="shared" si="0"/>
        <v>19.8528</v>
      </c>
      <c r="P12" s="27">
        <f t="shared" si="1"/>
        <v>0.4651</v>
      </c>
      <c r="Q12" s="29">
        <f t="shared" si="2"/>
        <v>10.392416666666668</v>
      </c>
    </row>
    <row r="13" spans="1:18" ht="19.5" customHeight="1">
      <c r="A13" s="18">
        <v>9</v>
      </c>
      <c r="B13" s="23" t="s">
        <v>18</v>
      </c>
      <c r="C13" s="96">
        <v>40.35</v>
      </c>
      <c r="D13" s="75">
        <v>36.99</v>
      </c>
      <c r="E13" s="75">
        <v>18.5</v>
      </c>
      <c r="F13" s="75">
        <v>25.6</v>
      </c>
      <c r="G13" s="75">
        <v>21.32</v>
      </c>
      <c r="H13" s="75">
        <v>26.47</v>
      </c>
      <c r="I13" s="75">
        <v>45.14</v>
      </c>
      <c r="J13" s="75">
        <v>34.12</v>
      </c>
      <c r="K13" s="75">
        <v>27.9</v>
      </c>
      <c r="L13" s="75">
        <v>37.76</v>
      </c>
      <c r="M13" s="75">
        <v>57.46</v>
      </c>
      <c r="N13" s="87">
        <v>55.64</v>
      </c>
      <c r="O13" s="32">
        <f t="shared" si="0"/>
        <v>57.46</v>
      </c>
      <c r="P13" s="31">
        <f t="shared" si="1"/>
        <v>18.5</v>
      </c>
      <c r="Q13" s="33">
        <f t="shared" si="2"/>
        <v>35.604166666666664</v>
      </c>
      <c r="R13" t="s">
        <v>67</v>
      </c>
    </row>
    <row r="14" spans="1:17" ht="19.5" customHeight="1">
      <c r="A14" s="18">
        <v>10</v>
      </c>
      <c r="B14" s="23" t="s">
        <v>19</v>
      </c>
      <c r="C14" s="96">
        <v>39.31310071612501</v>
      </c>
      <c r="D14" s="75">
        <v>41.93693839859027</v>
      </c>
      <c r="E14" s="75">
        <v>54.22982252646101</v>
      </c>
      <c r="F14" s="75">
        <v>83.96907754249395</v>
      </c>
      <c r="G14" s="75">
        <v>56.256404304757176</v>
      </c>
      <c r="H14" s="75">
        <v>65.51397779102176</v>
      </c>
      <c r="I14" s="75">
        <v>44.45960794030717</v>
      </c>
      <c r="J14" s="75">
        <v>31.047735194238097</v>
      </c>
      <c r="K14" s="75">
        <v>31.063321113982283</v>
      </c>
      <c r="L14" s="75">
        <v>25.443442261948917</v>
      </c>
      <c r="M14" s="75">
        <v>34.15043275816882</v>
      </c>
      <c r="N14" s="87">
        <v>64.63063139084953</v>
      </c>
      <c r="O14" s="32">
        <f t="shared" si="0"/>
        <v>83.96907754249395</v>
      </c>
      <c r="P14" s="31">
        <f t="shared" si="1"/>
        <v>25.443442261948917</v>
      </c>
      <c r="Q14" s="33">
        <f t="shared" si="2"/>
        <v>47.66787432824534</v>
      </c>
    </row>
    <row r="15" spans="1:18" ht="19.5" customHeight="1">
      <c r="A15" s="18">
        <v>11</v>
      </c>
      <c r="B15" s="23" t="s">
        <v>53</v>
      </c>
      <c r="C15" s="96">
        <v>30.352253884861582</v>
      </c>
      <c r="D15" s="75">
        <v>34.255429167442344</v>
      </c>
      <c r="E15" s="75">
        <v>28.939861655321877</v>
      </c>
      <c r="F15" s="75">
        <v>42.26446857613887</v>
      </c>
      <c r="G15" s="75">
        <v>33.47493253544485</v>
      </c>
      <c r="H15" s="75">
        <v>27.835065031703873</v>
      </c>
      <c r="I15" s="75">
        <v>32.760384489478994</v>
      </c>
      <c r="J15" s="75">
        <v>18.395759409520878</v>
      </c>
      <c r="K15" s="75">
        <v>21.703884274901046</v>
      </c>
      <c r="L15" s="75">
        <v>16.819176138881303</v>
      </c>
      <c r="M15" s="75">
        <v>19.047934017609922</v>
      </c>
      <c r="N15" s="87">
        <v>28.32878651866137</v>
      </c>
      <c r="O15" s="32">
        <f t="shared" si="0"/>
        <v>42.26446857613887</v>
      </c>
      <c r="P15" s="31">
        <f t="shared" si="1"/>
        <v>16.819176138881303</v>
      </c>
      <c r="Q15" s="33">
        <f t="shared" si="2"/>
        <v>27.848161308330575</v>
      </c>
      <c r="R15" t="s">
        <v>68</v>
      </c>
    </row>
    <row r="16" spans="1:17" ht="19.5" customHeight="1">
      <c r="A16" s="18">
        <v>12</v>
      </c>
      <c r="B16" s="23" t="s">
        <v>20</v>
      </c>
      <c r="C16" s="96">
        <v>15.8</v>
      </c>
      <c r="D16" s="75">
        <v>14</v>
      </c>
      <c r="E16" s="75">
        <v>28.5</v>
      </c>
      <c r="F16" s="75" t="s">
        <v>51</v>
      </c>
      <c r="G16" s="75">
        <v>26.3</v>
      </c>
      <c r="H16" s="75">
        <v>19.8</v>
      </c>
      <c r="I16" s="75">
        <v>14.3</v>
      </c>
      <c r="J16" s="75">
        <v>8.3</v>
      </c>
      <c r="K16" s="75">
        <v>8.8</v>
      </c>
      <c r="L16" s="75">
        <v>10</v>
      </c>
      <c r="M16" s="75">
        <v>5.6</v>
      </c>
      <c r="N16" s="87">
        <v>15.2</v>
      </c>
      <c r="O16" s="32">
        <f t="shared" si="0"/>
        <v>28.5</v>
      </c>
      <c r="P16" s="31">
        <f t="shared" si="1"/>
        <v>5.6</v>
      </c>
      <c r="Q16" s="33">
        <f t="shared" si="2"/>
        <v>15.145454545454543</v>
      </c>
    </row>
    <row r="17" spans="1:17" ht="19.5" customHeight="1">
      <c r="A17" s="18">
        <v>13</v>
      </c>
      <c r="B17" s="23" t="s">
        <v>8</v>
      </c>
      <c r="C17" s="96">
        <v>28.78</v>
      </c>
      <c r="D17" s="75">
        <v>30.35</v>
      </c>
      <c r="E17" s="75">
        <v>28.53</v>
      </c>
      <c r="F17" s="75">
        <v>31.31</v>
      </c>
      <c r="G17" s="75">
        <v>29.31</v>
      </c>
      <c r="H17" s="75">
        <v>34.73</v>
      </c>
      <c r="I17" s="75">
        <v>37.26</v>
      </c>
      <c r="J17" s="75">
        <v>28.29</v>
      </c>
      <c r="K17" s="75">
        <v>30.54</v>
      </c>
      <c r="L17" s="75">
        <v>25.88</v>
      </c>
      <c r="M17" s="75">
        <v>28.59</v>
      </c>
      <c r="N17" s="87">
        <v>47.59</v>
      </c>
      <c r="O17" s="32">
        <f t="shared" si="0"/>
        <v>47.59</v>
      </c>
      <c r="P17" s="31">
        <f t="shared" si="1"/>
        <v>25.88</v>
      </c>
      <c r="Q17" s="33">
        <f t="shared" si="2"/>
        <v>31.763333333333332</v>
      </c>
    </row>
    <row r="18" spans="1:17" ht="19.5" customHeight="1">
      <c r="A18" s="18">
        <v>14</v>
      </c>
      <c r="B18" s="23" t="s">
        <v>41</v>
      </c>
      <c r="C18" s="96" t="s">
        <v>51</v>
      </c>
      <c r="D18" s="75" t="s">
        <v>51</v>
      </c>
      <c r="E18" s="75">
        <v>7.829717702616986</v>
      </c>
      <c r="F18" s="75" t="s">
        <v>51</v>
      </c>
      <c r="G18" s="75" t="s">
        <v>51</v>
      </c>
      <c r="H18" s="75">
        <v>10.270581197998238</v>
      </c>
      <c r="I18" s="75">
        <v>9.642550997318306</v>
      </c>
      <c r="J18" s="75">
        <v>11.457698585176587</v>
      </c>
      <c r="K18" s="75">
        <v>10.154376299777486</v>
      </c>
      <c r="L18" s="75">
        <v>8.989249674166476</v>
      </c>
      <c r="M18" s="75">
        <v>10.1926528577882</v>
      </c>
      <c r="N18" s="87">
        <v>14.476986548886202</v>
      </c>
      <c r="O18" s="32">
        <f t="shared" si="0"/>
        <v>14.476986548886202</v>
      </c>
      <c r="P18" s="31">
        <f t="shared" si="1"/>
        <v>7.829717702616986</v>
      </c>
      <c r="Q18" s="33">
        <f t="shared" si="2"/>
        <v>10.37672673296606</v>
      </c>
    </row>
    <row r="19" spans="1:17" ht="19.5" customHeight="1">
      <c r="A19" s="18">
        <v>15</v>
      </c>
      <c r="B19" s="23" t="s">
        <v>21</v>
      </c>
      <c r="C19" s="96">
        <v>40.97</v>
      </c>
      <c r="D19" s="75">
        <v>24.35</v>
      </c>
      <c r="E19" s="75">
        <v>13.48</v>
      </c>
      <c r="F19" s="75">
        <v>17.91</v>
      </c>
      <c r="G19" s="75">
        <v>13.65</v>
      </c>
      <c r="H19" s="75">
        <v>20.45</v>
      </c>
      <c r="I19" s="75">
        <v>33.93</v>
      </c>
      <c r="J19" s="75">
        <v>25.99</v>
      </c>
      <c r="K19" s="75">
        <v>38.11</v>
      </c>
      <c r="L19" s="75">
        <v>22.09</v>
      </c>
      <c r="M19" s="75">
        <v>23.43</v>
      </c>
      <c r="N19" s="87">
        <v>35.29</v>
      </c>
      <c r="O19" s="32">
        <f t="shared" si="0"/>
        <v>40.97</v>
      </c>
      <c r="P19" s="31">
        <f t="shared" si="1"/>
        <v>13.48</v>
      </c>
      <c r="Q19" s="33">
        <f t="shared" si="2"/>
        <v>25.80416666666667</v>
      </c>
    </row>
    <row r="20" spans="1:17" ht="19.5" customHeight="1" thickBot="1">
      <c r="A20" s="21">
        <v>16</v>
      </c>
      <c r="B20" s="26" t="s">
        <v>7</v>
      </c>
      <c r="C20" s="100">
        <v>48.8</v>
      </c>
      <c r="D20" s="68">
        <v>43.6</v>
      </c>
      <c r="E20" s="68">
        <v>70.9</v>
      </c>
      <c r="F20" s="68">
        <v>85.4</v>
      </c>
      <c r="G20" s="68">
        <v>55.9</v>
      </c>
      <c r="H20" s="68">
        <v>88.6</v>
      </c>
      <c r="I20" s="68">
        <v>41.4</v>
      </c>
      <c r="J20" s="68">
        <v>22.1</v>
      </c>
      <c r="K20" s="68">
        <v>27.4</v>
      </c>
      <c r="L20" s="68">
        <v>24.5</v>
      </c>
      <c r="M20" s="68">
        <v>24.5</v>
      </c>
      <c r="N20" s="101">
        <v>44.9</v>
      </c>
      <c r="O20" s="46">
        <f t="shared" si="0"/>
        <v>88.6</v>
      </c>
      <c r="P20" s="45">
        <f t="shared" si="1"/>
        <v>22.1</v>
      </c>
      <c r="Q20" s="47">
        <f t="shared" si="2"/>
        <v>48.166666666666664</v>
      </c>
    </row>
    <row r="21" spans="1:18" ht="19.5" customHeight="1">
      <c r="A21" s="24">
        <v>17</v>
      </c>
      <c r="B21" s="8" t="s">
        <v>9</v>
      </c>
      <c r="C21" s="98" t="s">
        <v>51</v>
      </c>
      <c r="D21" s="74" t="s">
        <v>51</v>
      </c>
      <c r="E21" s="74" t="s">
        <v>51</v>
      </c>
      <c r="F21" s="74" t="s">
        <v>51</v>
      </c>
      <c r="G21" s="74" t="s">
        <v>51</v>
      </c>
      <c r="H21" s="74">
        <v>4.112322025386411</v>
      </c>
      <c r="I21" s="74">
        <v>5.30779169142354</v>
      </c>
      <c r="J21" s="74">
        <v>15.58566734686286</v>
      </c>
      <c r="K21" s="74">
        <v>16.606900477677446</v>
      </c>
      <c r="L21" s="74">
        <v>13.199024214923462</v>
      </c>
      <c r="M21" s="74">
        <v>15.371187603787392</v>
      </c>
      <c r="N21" s="99">
        <v>48.15641097827566</v>
      </c>
      <c r="O21" s="39">
        <f t="shared" si="0"/>
        <v>48.15641097827566</v>
      </c>
      <c r="P21" s="38">
        <f t="shared" si="1"/>
        <v>4.112322025386411</v>
      </c>
      <c r="Q21" s="40">
        <f t="shared" si="2"/>
        <v>16.905614905476682</v>
      </c>
      <c r="R21" s="82"/>
    </row>
    <row r="22" spans="1:17" ht="19.5" customHeight="1">
      <c r="A22" s="18">
        <v>18</v>
      </c>
      <c r="B22" s="23" t="s">
        <v>22</v>
      </c>
      <c r="C22" s="96">
        <v>130.98481518341396</v>
      </c>
      <c r="D22" s="75">
        <v>88.67952291512742</v>
      </c>
      <c r="E22" s="75">
        <v>31.997963324012737</v>
      </c>
      <c r="F22" s="75">
        <v>37.046607273667306</v>
      </c>
      <c r="G22" s="75">
        <v>53.02235592884147</v>
      </c>
      <c r="H22" s="75">
        <v>78.94108877891911</v>
      </c>
      <c r="I22" s="75">
        <v>107.8230051407787</v>
      </c>
      <c r="J22" s="75">
        <v>115.83431394969146</v>
      </c>
      <c r="K22" s="75">
        <v>162.7733117281484</v>
      </c>
      <c r="L22" s="75">
        <v>147.5583717234333</v>
      </c>
      <c r="M22" s="75">
        <v>148.925296862936</v>
      </c>
      <c r="N22" s="87">
        <v>166.3279298668367</v>
      </c>
      <c r="O22" s="32">
        <f t="shared" si="0"/>
        <v>166.3279298668367</v>
      </c>
      <c r="P22" s="31">
        <f t="shared" si="1"/>
        <v>31.997963324012737</v>
      </c>
      <c r="Q22" s="33">
        <f t="shared" si="2"/>
        <v>105.82621522298389</v>
      </c>
    </row>
    <row r="23" spans="1:18" ht="19.5" customHeight="1">
      <c r="A23" s="18">
        <v>19</v>
      </c>
      <c r="B23" s="23" t="s">
        <v>54</v>
      </c>
      <c r="C23" s="96" t="s">
        <v>51</v>
      </c>
      <c r="D23" s="79">
        <v>59.38</v>
      </c>
      <c r="E23" s="75">
        <v>20.2</v>
      </c>
      <c r="F23" s="75">
        <v>30.099</v>
      </c>
      <c r="G23" s="75">
        <v>27.51</v>
      </c>
      <c r="H23" s="75">
        <v>55.028</v>
      </c>
      <c r="I23" s="75">
        <v>4.128</v>
      </c>
      <c r="J23" s="75">
        <v>39.4277</v>
      </c>
      <c r="K23" s="75">
        <v>14.65</v>
      </c>
      <c r="L23" s="75">
        <v>16.38</v>
      </c>
      <c r="M23" s="75">
        <v>11.69</v>
      </c>
      <c r="N23" s="87">
        <v>13.54</v>
      </c>
      <c r="O23" s="32">
        <f t="shared" si="0"/>
        <v>59.38</v>
      </c>
      <c r="P23" s="31">
        <f t="shared" si="1"/>
        <v>4.128</v>
      </c>
      <c r="Q23" s="33">
        <f t="shared" si="2"/>
        <v>26.548427272727277</v>
      </c>
      <c r="R23" s="11" t="s">
        <v>70</v>
      </c>
    </row>
    <row r="24" spans="1:18" ht="19.5" customHeight="1">
      <c r="A24" s="18">
        <v>20</v>
      </c>
      <c r="B24" s="23" t="s">
        <v>10</v>
      </c>
      <c r="C24" s="96" t="s">
        <v>51</v>
      </c>
      <c r="D24" s="75" t="s">
        <v>51</v>
      </c>
      <c r="E24" s="75" t="s">
        <v>51</v>
      </c>
      <c r="F24" s="75" t="s">
        <v>51</v>
      </c>
      <c r="G24" s="75" t="s">
        <v>51</v>
      </c>
      <c r="H24" s="75" t="s">
        <v>51</v>
      </c>
      <c r="I24" s="75">
        <v>47.2</v>
      </c>
      <c r="J24" s="75">
        <v>9.37</v>
      </c>
      <c r="K24" s="75">
        <v>10.7</v>
      </c>
      <c r="L24" s="75">
        <v>99.1</v>
      </c>
      <c r="M24" s="75">
        <v>65.3</v>
      </c>
      <c r="N24" s="90">
        <v>52.1</v>
      </c>
      <c r="O24" s="32">
        <f t="shared" si="0"/>
        <v>99.1</v>
      </c>
      <c r="P24" s="31">
        <f t="shared" si="1"/>
        <v>9.37</v>
      </c>
      <c r="Q24" s="33">
        <f t="shared" si="2"/>
        <v>47.29500000000001</v>
      </c>
      <c r="R24" s="11" t="s">
        <v>69</v>
      </c>
    </row>
    <row r="25" spans="1:18" ht="19.5" customHeight="1" thickBot="1">
      <c r="A25" s="25">
        <v>21</v>
      </c>
      <c r="B25" s="6" t="s">
        <v>42</v>
      </c>
      <c r="C25" s="102" t="s">
        <v>51</v>
      </c>
      <c r="D25" s="88" t="s">
        <v>51</v>
      </c>
      <c r="E25" s="88" t="s">
        <v>51</v>
      </c>
      <c r="F25" s="88" t="s">
        <v>51</v>
      </c>
      <c r="G25" s="88" t="s">
        <v>51</v>
      </c>
      <c r="H25" s="88" t="s">
        <v>51</v>
      </c>
      <c r="I25" s="88" t="s">
        <v>51</v>
      </c>
      <c r="J25" s="91">
        <v>7.35</v>
      </c>
      <c r="K25" s="88">
        <v>5.01</v>
      </c>
      <c r="L25" s="88">
        <v>8.68</v>
      </c>
      <c r="M25" s="88">
        <v>4.22</v>
      </c>
      <c r="N25" s="92">
        <v>11.88</v>
      </c>
      <c r="O25" s="42">
        <f t="shared" si="0"/>
        <v>11.88</v>
      </c>
      <c r="P25" s="41">
        <f t="shared" si="1"/>
        <v>4.22</v>
      </c>
      <c r="Q25" s="43">
        <f t="shared" si="2"/>
        <v>7.428</v>
      </c>
      <c r="R25" s="11" t="s">
        <v>75</v>
      </c>
    </row>
    <row r="26" spans="1:17" ht="19.5" customHeight="1">
      <c r="A26" s="20">
        <v>22</v>
      </c>
      <c r="B26" s="22" t="s">
        <v>11</v>
      </c>
      <c r="C26" s="93">
        <v>54.39</v>
      </c>
      <c r="D26" s="94">
        <v>41.9</v>
      </c>
      <c r="E26" s="94">
        <v>36.98</v>
      </c>
      <c r="F26" s="94">
        <v>47.24</v>
      </c>
      <c r="G26" s="94">
        <v>30.69</v>
      </c>
      <c r="H26" s="94">
        <v>29.3</v>
      </c>
      <c r="I26" s="94">
        <v>37.44</v>
      </c>
      <c r="J26" s="94">
        <v>48.17</v>
      </c>
      <c r="K26" s="94">
        <v>37.17</v>
      </c>
      <c r="L26" s="94">
        <v>42.92</v>
      </c>
      <c r="M26" s="94">
        <v>47.63</v>
      </c>
      <c r="N26" s="95">
        <v>67.96</v>
      </c>
      <c r="O26" s="28">
        <f t="shared" si="0"/>
        <v>67.96</v>
      </c>
      <c r="P26" s="27">
        <f t="shared" si="1"/>
        <v>29.3</v>
      </c>
      <c r="Q26" s="29">
        <f t="shared" si="2"/>
        <v>43.48250000000001</v>
      </c>
    </row>
    <row r="27" spans="1:18" ht="19.5" customHeight="1">
      <c r="A27" s="18">
        <v>23</v>
      </c>
      <c r="B27" s="23" t="s">
        <v>13</v>
      </c>
      <c r="C27" s="96" t="s">
        <v>51</v>
      </c>
      <c r="D27" s="75" t="s">
        <v>51</v>
      </c>
      <c r="E27" s="79" t="s">
        <v>51</v>
      </c>
      <c r="F27" s="75">
        <v>7.063715681296653</v>
      </c>
      <c r="G27" s="75">
        <v>12.980161636839615</v>
      </c>
      <c r="H27" s="75">
        <v>9.82047131985716</v>
      </c>
      <c r="I27" s="75">
        <v>13.290979408941364</v>
      </c>
      <c r="J27" s="75">
        <v>2.7133769092123226</v>
      </c>
      <c r="K27" s="75">
        <v>32.624709262452384</v>
      </c>
      <c r="L27" s="75">
        <v>21.763970254722047</v>
      </c>
      <c r="M27" s="75">
        <v>9.559703882999496</v>
      </c>
      <c r="N27" s="90">
        <v>8.650992189996748</v>
      </c>
      <c r="O27" s="32">
        <v>28.57794076403835</v>
      </c>
      <c r="P27" s="31">
        <f t="shared" si="1"/>
        <v>2.7133769092123226</v>
      </c>
      <c r="Q27" s="33">
        <f t="shared" si="2"/>
        <v>13.163120060701976</v>
      </c>
      <c r="R27" s="11" t="s">
        <v>71</v>
      </c>
    </row>
    <row r="28" spans="1:18" ht="19.5" customHeight="1">
      <c r="A28" s="18">
        <v>24</v>
      </c>
      <c r="B28" s="23" t="s">
        <v>55</v>
      </c>
      <c r="C28" s="103" t="s">
        <v>51</v>
      </c>
      <c r="D28" s="75">
        <v>27.1</v>
      </c>
      <c r="E28" s="75">
        <v>23.4</v>
      </c>
      <c r="F28" s="75">
        <v>41.7</v>
      </c>
      <c r="G28" s="75">
        <v>33.3</v>
      </c>
      <c r="H28" s="104" t="s">
        <v>51</v>
      </c>
      <c r="I28" s="75">
        <v>35.1</v>
      </c>
      <c r="J28" s="75">
        <v>50.7</v>
      </c>
      <c r="K28" s="75">
        <v>58.5</v>
      </c>
      <c r="L28" s="75" t="s">
        <v>51</v>
      </c>
      <c r="M28" s="75">
        <v>59.4</v>
      </c>
      <c r="N28" s="87" t="s">
        <v>51</v>
      </c>
      <c r="O28" s="32">
        <f t="shared" si="0"/>
        <v>59.4</v>
      </c>
      <c r="P28" s="31">
        <f t="shared" si="1"/>
        <v>23.4</v>
      </c>
      <c r="Q28" s="33">
        <f t="shared" si="2"/>
        <v>41.15</v>
      </c>
      <c r="R28" s="11" t="s">
        <v>72</v>
      </c>
    </row>
    <row r="29" spans="1:18" ht="19.5" customHeight="1" thickBot="1">
      <c r="A29" s="17">
        <v>25</v>
      </c>
      <c r="B29" s="26" t="s">
        <v>12</v>
      </c>
      <c r="C29" s="100" t="s">
        <v>51</v>
      </c>
      <c r="D29" s="68" t="s">
        <v>51</v>
      </c>
      <c r="E29" s="68" t="s">
        <v>51</v>
      </c>
      <c r="F29" s="68" t="s">
        <v>51</v>
      </c>
      <c r="G29" s="68" t="s">
        <v>51</v>
      </c>
      <c r="H29" s="68">
        <v>58.5568564001363</v>
      </c>
      <c r="I29" s="68">
        <v>16.669165146033805</v>
      </c>
      <c r="J29" s="68">
        <v>16.140331047599556</v>
      </c>
      <c r="K29" s="68">
        <v>18.89599732401899</v>
      </c>
      <c r="L29" s="68">
        <v>12.311642501936316</v>
      </c>
      <c r="M29" s="68">
        <v>26.44536821166537</v>
      </c>
      <c r="N29" s="101">
        <v>73.94370841690296</v>
      </c>
      <c r="O29" s="46">
        <f t="shared" si="0"/>
        <v>73.94370841690296</v>
      </c>
      <c r="P29" s="45">
        <f t="shared" si="1"/>
        <v>12.311642501936316</v>
      </c>
      <c r="Q29" s="47">
        <f t="shared" si="2"/>
        <v>31.85186700689905</v>
      </c>
      <c r="R29" s="11" t="s">
        <v>73</v>
      </c>
    </row>
    <row r="30" spans="1:9" ht="19.5" customHeight="1">
      <c r="A30" s="12"/>
      <c r="B30" s="3"/>
      <c r="C30" s="11"/>
      <c r="D30" s="3"/>
      <c r="E30" s="3"/>
      <c r="F30" s="3"/>
      <c r="G30" s="3"/>
      <c r="H30" s="3"/>
      <c r="I30" s="3"/>
    </row>
    <row r="31" spans="1:9" ht="19.5" customHeight="1">
      <c r="A31" s="12"/>
      <c r="B31" s="3"/>
      <c r="C31" s="11"/>
      <c r="D31" s="3"/>
      <c r="E31" s="3"/>
      <c r="F31" s="3"/>
      <c r="G31" s="3"/>
      <c r="H31" s="3"/>
      <c r="I31" s="3"/>
    </row>
    <row r="32" spans="1:9" ht="19.5" customHeight="1">
      <c r="A32" s="11"/>
      <c r="B32" s="11"/>
      <c r="C32" s="11"/>
      <c r="D32" s="11"/>
      <c r="E32" s="11"/>
      <c r="F32" s="11"/>
      <c r="G32" s="11"/>
      <c r="H32" s="11"/>
      <c r="I32" s="11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9.5" customHeight="1">
      <c r="A61" s="1"/>
    </row>
    <row r="62" ht="19.5" customHeight="1">
      <c r="A62" s="1"/>
    </row>
    <row r="63" ht="19.5" customHeight="1">
      <c r="A63" s="1"/>
    </row>
    <row r="64" ht="19.5" customHeight="1">
      <c r="A64" s="1"/>
    </row>
    <row r="65" ht="19.5" customHeight="1">
      <c r="A65" s="1"/>
    </row>
    <row r="66" ht="19.5" customHeight="1">
      <c r="A66" s="1"/>
    </row>
    <row r="67" ht="19.5" customHeight="1">
      <c r="A67" s="1"/>
    </row>
    <row r="68" ht="19.5" customHeight="1">
      <c r="A68" s="1"/>
    </row>
    <row r="69" ht="19.5" customHeight="1">
      <c r="A69" s="1"/>
    </row>
    <row r="70" ht="19.5" customHeight="1">
      <c r="A70" s="1"/>
    </row>
    <row r="71" ht="19.5" customHeight="1">
      <c r="A71" s="1"/>
    </row>
    <row r="72" ht="19.5" customHeight="1">
      <c r="A72" s="1"/>
    </row>
    <row r="73" ht="19.5" customHeight="1">
      <c r="A73" s="1"/>
    </row>
    <row r="74" ht="19.5" customHeight="1">
      <c r="A74" s="1"/>
    </row>
    <row r="75" ht="19.5" customHeight="1">
      <c r="A75" s="1"/>
    </row>
    <row r="76" ht="19.5" customHeight="1">
      <c r="A76" s="1"/>
    </row>
    <row r="77" ht="19.5" customHeight="1">
      <c r="A77" s="1"/>
    </row>
    <row r="78" ht="19.5" customHeight="1">
      <c r="A78" s="1"/>
    </row>
    <row r="79" ht="19.5" customHeight="1">
      <c r="A79" s="1"/>
    </row>
    <row r="80" ht="19.5" customHeight="1">
      <c r="A80" s="1"/>
    </row>
    <row r="81" ht="19.5" customHeight="1">
      <c r="A81" s="1"/>
    </row>
    <row r="82" ht="19.5" customHeight="1">
      <c r="A82" s="1"/>
    </row>
    <row r="83" ht="19.5" customHeight="1">
      <c r="A83" s="1"/>
    </row>
    <row r="84" ht="19.5" customHeight="1">
      <c r="A84" s="1"/>
    </row>
    <row r="85" ht="19.5" customHeight="1">
      <c r="A85" s="1"/>
    </row>
    <row r="86" ht="19.5" customHeight="1">
      <c r="A86" s="1"/>
    </row>
    <row r="87" ht="19.5" customHeight="1">
      <c r="A87" s="1"/>
    </row>
    <row r="88" ht="19.5" customHeight="1">
      <c r="A88" s="1"/>
    </row>
    <row r="89" ht="19.5" customHeight="1">
      <c r="A89" s="1"/>
    </row>
    <row r="90" ht="19.5" customHeight="1">
      <c r="A90" s="1"/>
    </row>
    <row r="91" ht="19.5" customHeight="1">
      <c r="A91" s="1"/>
    </row>
    <row r="92" ht="19.5" customHeight="1">
      <c r="A92" s="1"/>
    </row>
    <row r="93" ht="19.5" customHeight="1">
      <c r="A93" s="1"/>
    </row>
    <row r="94" ht="19.5" customHeight="1">
      <c r="A94" s="1"/>
    </row>
    <row r="95" ht="19.5" customHeight="1">
      <c r="A95" s="1"/>
    </row>
    <row r="96" ht="19.5" customHeight="1">
      <c r="A96" s="1"/>
    </row>
    <row r="97" ht="19.5" customHeight="1">
      <c r="A97" s="1"/>
    </row>
    <row r="98" ht="19.5" customHeight="1">
      <c r="A98" s="1"/>
    </row>
    <row r="99" ht="19.5" customHeight="1">
      <c r="A99" s="1"/>
    </row>
    <row r="100" ht="19.5" customHeight="1">
      <c r="A100" s="1"/>
    </row>
    <row r="101" ht="19.5" customHeight="1">
      <c r="A101" s="1"/>
    </row>
    <row r="102" ht="19.5" customHeight="1">
      <c r="A102" s="1"/>
    </row>
    <row r="103" ht="19.5" customHeight="1">
      <c r="A103" s="1"/>
    </row>
    <row r="104" ht="19.5" customHeight="1">
      <c r="A104" s="1"/>
    </row>
    <row r="105" ht="19.5" customHeight="1">
      <c r="A105" s="1"/>
    </row>
    <row r="106" ht="19.5" customHeight="1">
      <c r="A106" s="1"/>
    </row>
    <row r="107" ht="19.5" customHeight="1">
      <c r="A107" s="1"/>
    </row>
    <row r="108" ht="19.5" customHeight="1">
      <c r="A108" s="1"/>
    </row>
    <row r="109" ht="19.5" customHeight="1">
      <c r="A109" s="1"/>
    </row>
    <row r="110" ht="19.5" customHeight="1">
      <c r="A110" s="1"/>
    </row>
    <row r="111" ht="19.5" customHeight="1">
      <c r="A111" s="1"/>
    </row>
    <row r="112" ht="19.5" customHeight="1">
      <c r="A112" s="1"/>
    </row>
    <row r="113" ht="19.5" customHeight="1">
      <c r="A113" s="1"/>
    </row>
    <row r="114" ht="19.5" customHeight="1">
      <c r="A114" s="1"/>
    </row>
    <row r="115" ht="19.5" customHeight="1">
      <c r="A115" s="1"/>
    </row>
    <row r="116" ht="19.5" customHeight="1">
      <c r="A116" s="1"/>
    </row>
    <row r="117" ht="19.5" customHeight="1">
      <c r="A117" s="1"/>
    </row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</sheetData>
  <printOptions/>
  <pageMargins left="0.72" right="0" top="0.17" bottom="0.31496062992125984" header="0" footer="0"/>
  <pageSetup horizontalDpi="240" verticalDpi="24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7"/>
  <sheetViews>
    <sheetView view="pageBreakPreview" zoomScale="60" workbookViewId="0" topLeftCell="A1">
      <selection activeCell="E27" activeCellId="9" sqref="C9 E9 I9 H10 N24 D23 J25 N25 N27 E27"/>
    </sheetView>
  </sheetViews>
  <sheetFormatPr defaultColWidth="9.00390625" defaultRowHeight="13.5"/>
  <cols>
    <col min="1" max="1" width="3.125" style="0" customWidth="1"/>
    <col min="2" max="2" width="11.00390625" style="0" customWidth="1"/>
    <col min="3" max="16" width="7.75390625" style="0" customWidth="1"/>
    <col min="18" max="28" width="7.75390625" style="0" customWidth="1"/>
  </cols>
  <sheetData>
    <row r="1" spans="2:6" ht="19.5" customHeight="1">
      <c r="B1" s="80" t="s">
        <v>74</v>
      </c>
      <c r="C1" s="81"/>
      <c r="D1" s="81"/>
      <c r="E1" s="81"/>
      <c r="F1" s="81"/>
    </row>
    <row r="2" spans="1:2" ht="19.5" customHeight="1">
      <c r="A2" s="2"/>
      <c r="B2" s="14" t="s">
        <v>48</v>
      </c>
    </row>
    <row r="3" ht="19.5" customHeight="1" thickBot="1">
      <c r="O3" s="1" t="s">
        <v>43</v>
      </c>
    </row>
    <row r="4" spans="1:17" ht="19.5" customHeight="1" thickBot="1">
      <c r="A4" s="13"/>
      <c r="B4" s="5" t="s">
        <v>2</v>
      </c>
      <c r="C4" s="9" t="s">
        <v>23</v>
      </c>
      <c r="D4" s="4" t="s">
        <v>24</v>
      </c>
      <c r="E4" s="4" t="s">
        <v>25</v>
      </c>
      <c r="F4" s="4" t="s">
        <v>26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10" t="s">
        <v>34</v>
      </c>
      <c r="O4" s="13" t="s">
        <v>35</v>
      </c>
      <c r="P4" s="4" t="s">
        <v>36</v>
      </c>
      <c r="Q4" s="5" t="s">
        <v>37</v>
      </c>
    </row>
    <row r="5" spans="1:17" ht="19.5" customHeight="1">
      <c r="A5" s="15">
        <v>1</v>
      </c>
      <c r="B5" s="22" t="s">
        <v>14</v>
      </c>
      <c r="C5" s="93">
        <f>6.03922062741054*0.53</f>
        <v>3.200786932527586</v>
      </c>
      <c r="D5" s="94">
        <f>3.35844852490018*0.53</f>
        <v>1.7799777181970955</v>
      </c>
      <c r="E5" s="94">
        <f>6.7617116831661*0.53</f>
        <v>3.583707192078033</v>
      </c>
      <c r="F5" s="94">
        <f>11.9574222040125*0.53</f>
        <v>6.337433768126625</v>
      </c>
      <c r="G5" s="94">
        <f>5.03780896555582*0.53</f>
        <v>2.6700387517445847</v>
      </c>
      <c r="H5" s="94">
        <f>4.30131281053111*0.53</f>
        <v>2.2796957895814884</v>
      </c>
      <c r="I5" s="94">
        <f>3.01652609079335*0.53</f>
        <v>1.5987588281204757</v>
      </c>
      <c r="J5" s="94">
        <f>3.73466183540173*0.53</f>
        <v>1.979370772762917</v>
      </c>
      <c r="K5" s="94">
        <f>5.70822878424277*0.53</f>
        <v>3.0253612556486686</v>
      </c>
      <c r="L5" s="94">
        <f>6.02792266240188*0.53</f>
        <v>3.194799011072997</v>
      </c>
      <c r="M5" s="94">
        <f>8.19930226082313*0.53</f>
        <v>4.345630198236259</v>
      </c>
      <c r="N5" s="95">
        <f>5.40876877889335*0.53</f>
        <v>2.8666474528134755</v>
      </c>
      <c r="O5" s="28">
        <f aca="true" t="shared" si="0" ref="O5:O29">MAX(C5:N5)</f>
        <v>6.337433768126625</v>
      </c>
      <c r="P5" s="27">
        <f aca="true" t="shared" si="1" ref="P5:P29">MIN(C5:N5)</f>
        <v>1.5987588281204757</v>
      </c>
      <c r="Q5" s="29">
        <f aca="true" t="shared" si="2" ref="Q5:Q29">AVERAGE(C5:N5)</f>
        <v>3.0718506392425176</v>
      </c>
    </row>
    <row r="6" spans="1:17" ht="19.5" customHeight="1">
      <c r="A6" s="16">
        <v>2</v>
      </c>
      <c r="B6" s="23" t="s">
        <v>40</v>
      </c>
      <c r="C6" s="96" t="s">
        <v>51</v>
      </c>
      <c r="D6" s="75">
        <v>2.01</v>
      </c>
      <c r="E6" s="75">
        <v>2.11</v>
      </c>
      <c r="F6" s="75">
        <v>3.31</v>
      </c>
      <c r="G6" s="75">
        <v>2.92</v>
      </c>
      <c r="H6" s="75">
        <v>2.49</v>
      </c>
      <c r="I6" s="75">
        <v>2.01</v>
      </c>
      <c r="J6" s="75">
        <v>4.83</v>
      </c>
      <c r="K6" s="75">
        <v>2.58</v>
      </c>
      <c r="L6" s="75">
        <v>3.82</v>
      </c>
      <c r="M6" s="75">
        <v>4.36</v>
      </c>
      <c r="N6" s="87">
        <v>1.35</v>
      </c>
      <c r="O6" s="32">
        <f t="shared" si="0"/>
        <v>4.83</v>
      </c>
      <c r="P6" s="31">
        <f t="shared" si="1"/>
        <v>1.35</v>
      </c>
      <c r="Q6" s="33">
        <f t="shared" si="2"/>
        <v>2.89</v>
      </c>
    </row>
    <row r="7" spans="1:17" ht="19.5" customHeight="1">
      <c r="A7" s="16">
        <v>3</v>
      </c>
      <c r="B7" s="23" t="s">
        <v>3</v>
      </c>
      <c r="C7" s="96" t="s">
        <v>51</v>
      </c>
      <c r="D7" s="75" t="s">
        <v>51</v>
      </c>
      <c r="E7" s="75">
        <v>1.64</v>
      </c>
      <c r="F7" s="75" t="s">
        <v>51</v>
      </c>
      <c r="G7" s="75">
        <v>3.6</v>
      </c>
      <c r="H7" s="75" t="s">
        <v>51</v>
      </c>
      <c r="I7" s="75">
        <v>4.54</v>
      </c>
      <c r="J7" s="75" t="s">
        <v>51</v>
      </c>
      <c r="K7" s="75" t="s">
        <v>51</v>
      </c>
      <c r="L7" s="75" t="s">
        <v>51</v>
      </c>
      <c r="M7" s="75">
        <v>11.9</v>
      </c>
      <c r="N7" s="87" t="s">
        <v>51</v>
      </c>
      <c r="O7" s="32">
        <f t="shared" si="0"/>
        <v>11.9</v>
      </c>
      <c r="P7" s="31">
        <f t="shared" si="1"/>
        <v>1.64</v>
      </c>
      <c r="Q7" s="33">
        <f t="shared" si="2"/>
        <v>5.42</v>
      </c>
    </row>
    <row r="8" spans="1:17" ht="19.5" customHeight="1">
      <c r="A8" s="18">
        <v>4</v>
      </c>
      <c r="B8" s="23" t="s">
        <v>15</v>
      </c>
      <c r="C8" s="96" t="s">
        <v>51</v>
      </c>
      <c r="D8" s="75" t="s">
        <v>51</v>
      </c>
      <c r="E8" s="75" t="s">
        <v>51</v>
      </c>
      <c r="F8" s="75">
        <v>3.36406404049792</v>
      </c>
      <c r="G8" s="75">
        <v>2.0847817054516087</v>
      </c>
      <c r="H8" s="75">
        <v>3.8970546401411643</v>
      </c>
      <c r="I8" s="75">
        <v>2.7814182687670312</v>
      </c>
      <c r="J8" s="75">
        <v>3.7759603778835014</v>
      </c>
      <c r="K8" s="75">
        <v>1.7914909061282633</v>
      </c>
      <c r="L8" s="75">
        <v>1.7675303025007818</v>
      </c>
      <c r="M8" s="75">
        <v>1.6772791506577138</v>
      </c>
      <c r="N8" s="87">
        <v>2.3576421388402378</v>
      </c>
      <c r="O8" s="32">
        <f t="shared" si="0"/>
        <v>3.8970546401411643</v>
      </c>
      <c r="P8" s="31">
        <f t="shared" si="1"/>
        <v>1.6772791506577138</v>
      </c>
      <c r="Q8" s="33">
        <f t="shared" si="2"/>
        <v>2.610802392318691</v>
      </c>
    </row>
    <row r="9" spans="1:17" ht="19.5" customHeight="1" thickBot="1">
      <c r="A9" s="19">
        <v>5</v>
      </c>
      <c r="B9" s="7" t="s">
        <v>16</v>
      </c>
      <c r="C9" s="76">
        <v>4.75</v>
      </c>
      <c r="D9" s="73">
        <v>8.46</v>
      </c>
      <c r="E9" s="77">
        <v>5.39</v>
      </c>
      <c r="F9" s="73">
        <v>3.69</v>
      </c>
      <c r="G9" s="73">
        <v>5.49</v>
      </c>
      <c r="H9" s="73">
        <v>8.34</v>
      </c>
      <c r="I9" s="77">
        <v>7.58</v>
      </c>
      <c r="J9" s="73">
        <v>7.03</v>
      </c>
      <c r="K9" s="73">
        <v>4.79</v>
      </c>
      <c r="L9" s="73">
        <v>3.59</v>
      </c>
      <c r="M9" s="73">
        <v>4.39</v>
      </c>
      <c r="N9" s="97">
        <v>4.98</v>
      </c>
      <c r="O9" s="35">
        <f t="shared" si="0"/>
        <v>8.46</v>
      </c>
      <c r="P9" s="34">
        <f t="shared" si="1"/>
        <v>3.59</v>
      </c>
      <c r="Q9" s="36">
        <f t="shared" si="2"/>
        <v>5.706666666666667</v>
      </c>
    </row>
    <row r="10" spans="1:17" ht="19.5" customHeight="1">
      <c r="A10" s="24">
        <v>6</v>
      </c>
      <c r="B10" s="8" t="s">
        <v>5</v>
      </c>
      <c r="C10" s="98">
        <v>7.523269617706237</v>
      </c>
      <c r="D10" s="74">
        <v>10.186031518624642</v>
      </c>
      <c r="E10" s="74">
        <v>23.999537987679673</v>
      </c>
      <c r="F10" s="74">
        <v>8.265091463414633</v>
      </c>
      <c r="G10" s="74">
        <v>7.182401673640167</v>
      </c>
      <c r="H10" s="78">
        <v>9.595202863961815</v>
      </c>
      <c r="I10" s="74">
        <v>6.566554054054055</v>
      </c>
      <c r="J10" s="74">
        <v>9.703252032520327</v>
      </c>
      <c r="K10" s="74">
        <v>6.9524271844660195</v>
      </c>
      <c r="L10" s="74">
        <v>7.937924345295828</v>
      </c>
      <c r="M10" s="74">
        <v>3.5165625</v>
      </c>
      <c r="N10" s="99">
        <v>12.7875</v>
      </c>
      <c r="O10" s="39">
        <f t="shared" si="0"/>
        <v>23.999537987679673</v>
      </c>
      <c r="P10" s="38">
        <f t="shared" si="1"/>
        <v>3.5165625</v>
      </c>
      <c r="Q10" s="40">
        <f t="shared" si="2"/>
        <v>9.517979603446948</v>
      </c>
    </row>
    <row r="11" spans="1:18" ht="19.5" customHeight="1" thickBot="1">
      <c r="A11" s="25">
        <v>7</v>
      </c>
      <c r="B11" s="6" t="s">
        <v>6</v>
      </c>
      <c r="C11" s="102" t="s">
        <v>51</v>
      </c>
      <c r="D11" s="88" t="s">
        <v>51</v>
      </c>
      <c r="E11" s="88">
        <v>4.76</v>
      </c>
      <c r="F11" s="88">
        <v>5.59</v>
      </c>
      <c r="G11" s="88">
        <v>4.55</v>
      </c>
      <c r="H11" s="88">
        <v>4.42</v>
      </c>
      <c r="I11" s="88">
        <v>6.45</v>
      </c>
      <c r="J11" s="88">
        <v>13.2</v>
      </c>
      <c r="K11" s="88">
        <v>9.82</v>
      </c>
      <c r="L11" s="88">
        <v>13.2</v>
      </c>
      <c r="M11" s="88">
        <v>5.72</v>
      </c>
      <c r="N11" s="89">
        <v>4.68</v>
      </c>
      <c r="O11" s="42">
        <f t="shared" si="0"/>
        <v>13.2</v>
      </c>
      <c r="P11" s="41">
        <f t="shared" si="1"/>
        <v>4.42</v>
      </c>
      <c r="Q11" s="43">
        <f t="shared" si="2"/>
        <v>7.238999999999999</v>
      </c>
      <c r="R11" s="11" t="s">
        <v>66</v>
      </c>
    </row>
    <row r="12" spans="1:17" ht="19.5" customHeight="1">
      <c r="A12" s="20">
        <v>8</v>
      </c>
      <c r="B12" s="22" t="s">
        <v>17</v>
      </c>
      <c r="C12" s="93">
        <v>0.1826</v>
      </c>
      <c r="D12" s="94">
        <v>2.3345</v>
      </c>
      <c r="E12" s="94">
        <v>0.7241</v>
      </c>
      <c r="F12" s="94">
        <v>1.7568</v>
      </c>
      <c r="G12" s="94">
        <v>2.4321</v>
      </c>
      <c r="H12" s="94">
        <v>2.303</v>
      </c>
      <c r="I12" s="94">
        <v>1.7104</v>
      </c>
      <c r="J12" s="94">
        <v>1.448</v>
      </c>
      <c r="K12" s="94">
        <v>2.4036</v>
      </c>
      <c r="L12" s="94">
        <v>2.2638</v>
      </c>
      <c r="M12" s="94">
        <v>0.7425</v>
      </c>
      <c r="N12" s="95">
        <v>2.034</v>
      </c>
      <c r="O12" s="28">
        <f t="shared" si="0"/>
        <v>2.4321</v>
      </c>
      <c r="P12" s="27">
        <f t="shared" si="1"/>
        <v>0.1826</v>
      </c>
      <c r="Q12" s="29">
        <f t="shared" si="2"/>
        <v>1.6946166666666667</v>
      </c>
    </row>
    <row r="13" spans="1:18" ht="19.5" customHeight="1">
      <c r="A13" s="18">
        <v>9</v>
      </c>
      <c r="B13" s="23" t="s">
        <v>18</v>
      </c>
      <c r="C13" s="96">
        <v>4.84</v>
      </c>
      <c r="D13" s="75">
        <v>11.36</v>
      </c>
      <c r="E13" s="75">
        <v>7.73</v>
      </c>
      <c r="F13" s="75">
        <v>3.06</v>
      </c>
      <c r="G13" s="75">
        <v>3.34</v>
      </c>
      <c r="H13" s="75">
        <v>6.24</v>
      </c>
      <c r="I13" s="75">
        <v>6.12</v>
      </c>
      <c r="J13" s="75">
        <v>5.7</v>
      </c>
      <c r="K13" s="75">
        <v>3.87</v>
      </c>
      <c r="L13" s="75">
        <v>3.53</v>
      </c>
      <c r="M13" s="75">
        <v>2.72</v>
      </c>
      <c r="N13" s="87">
        <v>3.8</v>
      </c>
      <c r="O13" s="32">
        <f t="shared" si="0"/>
        <v>11.36</v>
      </c>
      <c r="P13" s="31">
        <f t="shared" si="1"/>
        <v>2.72</v>
      </c>
      <c r="Q13" s="33">
        <f t="shared" si="2"/>
        <v>5.1925</v>
      </c>
      <c r="R13" t="s">
        <v>67</v>
      </c>
    </row>
    <row r="14" spans="1:17" ht="19.5" customHeight="1">
      <c r="A14" s="18">
        <v>10</v>
      </c>
      <c r="B14" s="23" t="s">
        <v>19</v>
      </c>
      <c r="C14" s="96">
        <v>4.580466551464797</v>
      </c>
      <c r="D14" s="75">
        <v>5.032432607830833</v>
      </c>
      <c r="E14" s="75">
        <v>4.4543400510652456</v>
      </c>
      <c r="F14" s="75">
        <v>6.6250831822518155</v>
      </c>
      <c r="G14" s="75">
        <v>4.83979305157119</v>
      </c>
      <c r="H14" s="75">
        <v>4.602155567665215</v>
      </c>
      <c r="I14" s="75">
        <v>11.170643720207572</v>
      </c>
      <c r="J14" s="75">
        <v>7.309471994770454</v>
      </c>
      <c r="K14" s="75">
        <v>5.914562350968417</v>
      </c>
      <c r="L14" s="75">
        <v>4.557509285566627</v>
      </c>
      <c r="M14" s="75">
        <v>4.725739175061446</v>
      </c>
      <c r="N14" s="87">
        <v>6.952780738959491</v>
      </c>
      <c r="O14" s="32">
        <f t="shared" si="0"/>
        <v>11.170643720207572</v>
      </c>
      <c r="P14" s="31">
        <f t="shared" si="1"/>
        <v>4.4543400510652456</v>
      </c>
      <c r="Q14" s="33">
        <f t="shared" si="2"/>
        <v>5.897081523115259</v>
      </c>
    </row>
    <row r="15" spans="1:18" ht="19.5" customHeight="1">
      <c r="A15" s="18">
        <v>11</v>
      </c>
      <c r="B15" s="23" t="s">
        <v>53</v>
      </c>
      <c r="C15" s="96">
        <v>5.4265691695357035</v>
      </c>
      <c r="D15" s="75">
        <v>9.161298904641388</v>
      </c>
      <c r="E15" s="75">
        <v>5.4944128243780535</v>
      </c>
      <c r="F15" s="75">
        <v>5.3975197728104645</v>
      </c>
      <c r="G15" s="75">
        <v>6.1528713125817625</v>
      </c>
      <c r="H15" s="75">
        <v>5.217420304105036</v>
      </c>
      <c r="I15" s="75">
        <v>8.144125130144294</v>
      </c>
      <c r="J15" s="75">
        <v>6.402955306353705</v>
      </c>
      <c r="K15" s="75">
        <v>6.515953012237927</v>
      </c>
      <c r="L15" s="75">
        <v>5.206448261290182</v>
      </c>
      <c r="M15" s="75">
        <v>4.926817279006236</v>
      </c>
      <c r="N15" s="87">
        <v>5.111412723678888</v>
      </c>
      <c r="O15" s="32">
        <f t="shared" si="0"/>
        <v>9.161298904641388</v>
      </c>
      <c r="P15" s="31">
        <f t="shared" si="1"/>
        <v>4.926817279006236</v>
      </c>
      <c r="Q15" s="33">
        <f t="shared" si="2"/>
        <v>6.096483666730303</v>
      </c>
      <c r="R15" t="s">
        <v>68</v>
      </c>
    </row>
    <row r="16" spans="1:17" ht="19.5" customHeight="1">
      <c r="A16" s="18">
        <v>12</v>
      </c>
      <c r="B16" s="23" t="s">
        <v>20</v>
      </c>
      <c r="C16" s="96">
        <v>1.8</v>
      </c>
      <c r="D16" s="75">
        <v>20.1</v>
      </c>
      <c r="E16" s="75">
        <v>11.8</v>
      </c>
      <c r="F16" s="75">
        <v>6.1</v>
      </c>
      <c r="G16" s="75">
        <v>6.8</v>
      </c>
      <c r="H16" s="75">
        <v>10</v>
      </c>
      <c r="I16" s="75">
        <v>1.6</v>
      </c>
      <c r="J16" s="75">
        <v>0.9</v>
      </c>
      <c r="K16" s="75">
        <v>3.4</v>
      </c>
      <c r="L16" s="75">
        <v>1.7</v>
      </c>
      <c r="M16" s="75">
        <v>2.9</v>
      </c>
      <c r="N16" s="87">
        <v>5.1</v>
      </c>
      <c r="O16" s="32">
        <f t="shared" si="0"/>
        <v>20.1</v>
      </c>
      <c r="P16" s="31">
        <f t="shared" si="1"/>
        <v>0.9</v>
      </c>
      <c r="Q16" s="33">
        <f t="shared" si="2"/>
        <v>6.016666666666667</v>
      </c>
    </row>
    <row r="17" spans="1:17" ht="19.5" customHeight="1">
      <c r="A17" s="18">
        <v>13</v>
      </c>
      <c r="B17" s="23" t="s">
        <v>8</v>
      </c>
      <c r="C17" s="96">
        <v>3.29</v>
      </c>
      <c r="D17" s="75">
        <v>7.42</v>
      </c>
      <c r="E17" s="75">
        <v>3.54</v>
      </c>
      <c r="F17" s="75">
        <v>4.09</v>
      </c>
      <c r="G17" s="75">
        <v>4.14</v>
      </c>
      <c r="H17" s="75">
        <v>5.21</v>
      </c>
      <c r="I17" s="75">
        <v>4.36</v>
      </c>
      <c r="J17" s="75">
        <v>5.24</v>
      </c>
      <c r="K17" s="75">
        <v>4.35</v>
      </c>
      <c r="L17" s="75">
        <v>2.68</v>
      </c>
      <c r="M17" s="75">
        <v>3.18</v>
      </c>
      <c r="N17" s="87">
        <v>4.78</v>
      </c>
      <c r="O17" s="32">
        <f t="shared" si="0"/>
        <v>7.42</v>
      </c>
      <c r="P17" s="31">
        <f t="shared" si="1"/>
        <v>2.68</v>
      </c>
      <c r="Q17" s="33">
        <f t="shared" si="2"/>
        <v>4.356666666666667</v>
      </c>
    </row>
    <row r="18" spans="1:17" ht="19.5" customHeight="1">
      <c r="A18" s="18">
        <v>14</v>
      </c>
      <c r="B18" s="23" t="s">
        <v>41</v>
      </c>
      <c r="C18" s="96" t="s">
        <v>51</v>
      </c>
      <c r="D18" s="75" t="s">
        <v>51</v>
      </c>
      <c r="E18" s="75">
        <v>1.4802904481606225</v>
      </c>
      <c r="F18" s="75" t="s">
        <v>51</v>
      </c>
      <c r="G18" s="75" t="s">
        <v>51</v>
      </c>
      <c r="H18" s="75">
        <v>2.862666353534747</v>
      </c>
      <c r="I18" s="75">
        <v>2.224256931417125</v>
      </c>
      <c r="J18" s="75">
        <v>4.016623748284238</v>
      </c>
      <c r="K18" s="75">
        <v>4.574379252688109</v>
      </c>
      <c r="L18" s="75">
        <v>2.5487516896519113</v>
      </c>
      <c r="M18" s="75">
        <v>3.042161660407371</v>
      </c>
      <c r="N18" s="87">
        <v>3.7932898199544254</v>
      </c>
      <c r="O18" s="32">
        <f t="shared" si="0"/>
        <v>4.574379252688109</v>
      </c>
      <c r="P18" s="31">
        <f t="shared" si="1"/>
        <v>1.4802904481606225</v>
      </c>
      <c r="Q18" s="33">
        <f t="shared" si="2"/>
        <v>3.0678024880123185</v>
      </c>
    </row>
    <row r="19" spans="1:17" ht="19.5" customHeight="1">
      <c r="A19" s="18">
        <v>15</v>
      </c>
      <c r="B19" s="23" t="s">
        <v>21</v>
      </c>
      <c r="C19" s="96">
        <v>5.32</v>
      </c>
      <c r="D19" s="75">
        <v>6.32</v>
      </c>
      <c r="E19" s="75">
        <v>2.59</v>
      </c>
      <c r="F19" s="75">
        <v>3.05</v>
      </c>
      <c r="G19" s="75">
        <v>3.85</v>
      </c>
      <c r="H19" s="75">
        <v>4.53</v>
      </c>
      <c r="I19" s="75">
        <v>5.61</v>
      </c>
      <c r="J19" s="75">
        <v>6.18</v>
      </c>
      <c r="K19" s="75">
        <v>8.5</v>
      </c>
      <c r="L19" s="75">
        <v>4.6</v>
      </c>
      <c r="M19" s="75">
        <v>5.21</v>
      </c>
      <c r="N19" s="87">
        <v>5.74</v>
      </c>
      <c r="O19" s="32">
        <f t="shared" si="0"/>
        <v>8.5</v>
      </c>
      <c r="P19" s="31">
        <f t="shared" si="1"/>
        <v>2.59</v>
      </c>
      <c r="Q19" s="33">
        <f t="shared" si="2"/>
        <v>5.125000000000001</v>
      </c>
    </row>
    <row r="20" spans="1:17" ht="19.5" customHeight="1" thickBot="1">
      <c r="A20" s="21">
        <v>16</v>
      </c>
      <c r="B20" s="26" t="s">
        <v>7</v>
      </c>
      <c r="C20" s="100">
        <v>9.9</v>
      </c>
      <c r="D20" s="68">
        <v>12.6</v>
      </c>
      <c r="E20" s="68">
        <v>9.2</v>
      </c>
      <c r="F20" s="68">
        <v>9.9</v>
      </c>
      <c r="G20" s="68">
        <v>8.6</v>
      </c>
      <c r="H20" s="68">
        <v>6.7</v>
      </c>
      <c r="I20" s="68">
        <v>5.1</v>
      </c>
      <c r="J20" s="68">
        <v>4.7</v>
      </c>
      <c r="K20" s="68">
        <v>5.6</v>
      </c>
      <c r="L20" s="68">
        <v>4.5</v>
      </c>
      <c r="M20" s="68">
        <v>5.3</v>
      </c>
      <c r="N20" s="101">
        <v>6</v>
      </c>
      <c r="O20" s="46">
        <f t="shared" si="0"/>
        <v>12.6</v>
      </c>
      <c r="P20" s="45">
        <f t="shared" si="1"/>
        <v>4.5</v>
      </c>
      <c r="Q20" s="47">
        <f t="shared" si="2"/>
        <v>7.341666666666666</v>
      </c>
    </row>
    <row r="21" spans="1:18" ht="19.5" customHeight="1">
      <c r="A21" s="24">
        <v>17</v>
      </c>
      <c r="B21" s="8" t="s">
        <v>9</v>
      </c>
      <c r="C21" s="98" t="s">
        <v>51</v>
      </c>
      <c r="D21" s="74" t="s">
        <v>51</v>
      </c>
      <c r="E21" s="74" t="s">
        <v>51</v>
      </c>
      <c r="F21" s="74" t="s">
        <v>51</v>
      </c>
      <c r="G21" s="74" t="s">
        <v>51</v>
      </c>
      <c r="H21" s="74">
        <v>0.8887619005933092</v>
      </c>
      <c r="I21" s="74">
        <v>0</v>
      </c>
      <c r="J21" s="74">
        <v>1.929341524316687</v>
      </c>
      <c r="K21" s="74">
        <v>2.0203153057190453</v>
      </c>
      <c r="L21" s="74">
        <v>1.7785684820155867</v>
      </c>
      <c r="M21" s="74">
        <v>1.97711897113722</v>
      </c>
      <c r="N21" s="99">
        <v>5.745269105446136</v>
      </c>
      <c r="O21" s="39">
        <f t="shared" si="0"/>
        <v>5.745269105446136</v>
      </c>
      <c r="P21" s="38">
        <f t="shared" si="1"/>
        <v>0</v>
      </c>
      <c r="Q21" s="40">
        <f t="shared" si="2"/>
        <v>2.048482184175426</v>
      </c>
      <c r="R21" s="82"/>
    </row>
    <row r="22" spans="1:17" ht="19.5" customHeight="1">
      <c r="A22" s="18">
        <v>18</v>
      </c>
      <c r="B22" s="23" t="s">
        <v>22</v>
      </c>
      <c r="C22" s="96">
        <v>8.154197070580075</v>
      </c>
      <c r="D22" s="75">
        <v>14.038162131351031</v>
      </c>
      <c r="E22" s="75">
        <v>6.203857600887669</v>
      </c>
      <c r="F22" s="75">
        <v>4.619317243416614</v>
      </c>
      <c r="G22" s="75">
        <v>6.877072153626067</v>
      </c>
      <c r="H22" s="75">
        <v>7.216217996078594</v>
      </c>
      <c r="I22" s="75">
        <v>8.8108013920448</v>
      </c>
      <c r="J22" s="75">
        <v>7.780375093861506</v>
      </c>
      <c r="K22" s="75">
        <v>9.3379290475829</v>
      </c>
      <c r="L22" s="75">
        <v>14.542729184679668</v>
      </c>
      <c r="M22" s="75">
        <v>8.587319733407636</v>
      </c>
      <c r="N22" s="87">
        <v>13.04639827571698</v>
      </c>
      <c r="O22" s="32">
        <f t="shared" si="0"/>
        <v>14.542729184679668</v>
      </c>
      <c r="P22" s="31">
        <f t="shared" si="1"/>
        <v>4.619317243416614</v>
      </c>
      <c r="Q22" s="33">
        <f t="shared" si="2"/>
        <v>9.101198076936129</v>
      </c>
    </row>
    <row r="23" spans="1:18" ht="19.5" customHeight="1">
      <c r="A23" s="18">
        <v>19</v>
      </c>
      <c r="B23" s="23" t="s">
        <v>54</v>
      </c>
      <c r="C23" s="96" t="s">
        <v>51</v>
      </c>
      <c r="D23" s="79">
        <v>1.78</v>
      </c>
      <c r="E23" s="75">
        <v>0.89</v>
      </c>
      <c r="F23" s="75">
        <v>0.612</v>
      </c>
      <c r="G23" s="75">
        <v>0.58</v>
      </c>
      <c r="H23" s="75">
        <v>0.594</v>
      </c>
      <c r="I23" s="75">
        <v>0</v>
      </c>
      <c r="J23" s="75">
        <v>0.51</v>
      </c>
      <c r="K23" s="75">
        <v>0.38</v>
      </c>
      <c r="L23" s="75">
        <v>0.17</v>
      </c>
      <c r="M23" s="75">
        <v>0.51</v>
      </c>
      <c r="N23" s="87">
        <v>1.24</v>
      </c>
      <c r="O23" s="32">
        <f t="shared" si="0"/>
        <v>1.78</v>
      </c>
      <c r="P23" s="31">
        <f t="shared" si="1"/>
        <v>0</v>
      </c>
      <c r="Q23" s="33">
        <f t="shared" si="2"/>
        <v>0.6605454545454545</v>
      </c>
      <c r="R23" s="11" t="s">
        <v>70</v>
      </c>
    </row>
    <row r="24" spans="1:18" ht="19.5" customHeight="1">
      <c r="A24" s="18">
        <v>20</v>
      </c>
      <c r="B24" s="23" t="s">
        <v>10</v>
      </c>
      <c r="C24" s="96" t="s">
        <v>51</v>
      </c>
      <c r="D24" s="75" t="s">
        <v>51</v>
      </c>
      <c r="E24" s="75" t="s">
        <v>51</v>
      </c>
      <c r="F24" s="75" t="s">
        <v>51</v>
      </c>
      <c r="G24" s="75" t="s">
        <v>51</v>
      </c>
      <c r="H24" s="75" t="s">
        <v>51</v>
      </c>
      <c r="I24" s="75">
        <v>7.24</v>
      </c>
      <c r="J24" s="75">
        <v>2.18</v>
      </c>
      <c r="K24" s="75">
        <v>2.36</v>
      </c>
      <c r="L24" s="75">
        <v>21.7</v>
      </c>
      <c r="M24" s="75">
        <v>8.03</v>
      </c>
      <c r="N24" s="90">
        <v>14.2</v>
      </c>
      <c r="O24" s="32">
        <f t="shared" si="0"/>
        <v>21.7</v>
      </c>
      <c r="P24" s="31">
        <f t="shared" si="1"/>
        <v>2.18</v>
      </c>
      <c r="Q24" s="33">
        <f t="shared" si="2"/>
        <v>9.284999999999998</v>
      </c>
      <c r="R24" s="11" t="s">
        <v>69</v>
      </c>
    </row>
    <row r="25" spans="1:18" ht="19.5" customHeight="1" thickBot="1">
      <c r="A25" s="25">
        <v>21</v>
      </c>
      <c r="B25" s="6" t="s">
        <v>42</v>
      </c>
      <c r="C25" s="102" t="s">
        <v>51</v>
      </c>
      <c r="D25" s="88" t="s">
        <v>51</v>
      </c>
      <c r="E25" s="88" t="s">
        <v>51</v>
      </c>
      <c r="F25" s="88" t="s">
        <v>51</v>
      </c>
      <c r="G25" s="88" t="s">
        <v>51</v>
      </c>
      <c r="H25" s="88" t="s">
        <v>51</v>
      </c>
      <c r="I25" s="88" t="s">
        <v>51</v>
      </c>
      <c r="J25" s="91">
        <v>0.66</v>
      </c>
      <c r="K25" s="88">
        <v>0.44</v>
      </c>
      <c r="L25" s="88">
        <v>0.24</v>
      </c>
      <c r="M25" s="88">
        <v>0.26</v>
      </c>
      <c r="N25" s="92">
        <v>2.59</v>
      </c>
      <c r="O25" s="42">
        <f t="shared" si="0"/>
        <v>2.59</v>
      </c>
      <c r="P25" s="41">
        <f t="shared" si="1"/>
        <v>0.24</v>
      </c>
      <c r="Q25" s="43">
        <f t="shared" si="2"/>
        <v>0.8379999999999999</v>
      </c>
      <c r="R25" s="11" t="s">
        <v>75</v>
      </c>
    </row>
    <row r="26" spans="1:17" ht="19.5" customHeight="1">
      <c r="A26" s="20">
        <v>22</v>
      </c>
      <c r="B26" s="22" t="s">
        <v>11</v>
      </c>
      <c r="C26" s="93">
        <v>7.06</v>
      </c>
      <c r="D26" s="94">
        <v>13.7</v>
      </c>
      <c r="E26" s="94">
        <v>12.23</v>
      </c>
      <c r="F26" s="94">
        <v>8.81</v>
      </c>
      <c r="G26" s="94">
        <v>6.03</v>
      </c>
      <c r="H26" s="94">
        <v>6.86</v>
      </c>
      <c r="I26" s="94">
        <v>9.07</v>
      </c>
      <c r="J26" s="94">
        <v>10.1</v>
      </c>
      <c r="K26" s="94">
        <v>9.78</v>
      </c>
      <c r="L26" s="94">
        <v>6.64</v>
      </c>
      <c r="M26" s="94">
        <v>6.99</v>
      </c>
      <c r="N26" s="95">
        <v>9.9</v>
      </c>
      <c r="O26" s="28">
        <f t="shared" si="0"/>
        <v>13.7</v>
      </c>
      <c r="P26" s="27">
        <f t="shared" si="1"/>
        <v>6.03</v>
      </c>
      <c r="Q26" s="29">
        <f t="shared" si="2"/>
        <v>8.930833333333334</v>
      </c>
    </row>
    <row r="27" spans="1:18" ht="19.5" customHeight="1">
      <c r="A27" s="18">
        <v>23</v>
      </c>
      <c r="B27" s="23" t="s">
        <v>13</v>
      </c>
      <c r="C27" s="96" t="s">
        <v>51</v>
      </c>
      <c r="D27" s="75" t="s">
        <v>51</v>
      </c>
      <c r="E27" s="79" t="s">
        <v>51</v>
      </c>
      <c r="F27" s="75">
        <v>1.36</v>
      </c>
      <c r="G27" s="75">
        <v>1.000589235689495</v>
      </c>
      <c r="H27" s="75">
        <v>1.422289344422388</v>
      </c>
      <c r="I27" s="75">
        <v>5.438556896725583</v>
      </c>
      <c r="J27" s="75">
        <v>0.9483592587258866</v>
      </c>
      <c r="K27" s="75">
        <v>8.386731305557404</v>
      </c>
      <c r="L27" s="75">
        <v>5.038462757121593</v>
      </c>
      <c r="M27" s="75">
        <v>0.6222532074810652</v>
      </c>
      <c r="N27" s="90">
        <v>4.17047204774939</v>
      </c>
      <c r="O27" s="32">
        <v>3.6690937981344436</v>
      </c>
      <c r="P27" s="31">
        <f t="shared" si="1"/>
        <v>0.6222532074810652</v>
      </c>
      <c r="Q27" s="33">
        <f t="shared" si="2"/>
        <v>3.154190450385867</v>
      </c>
      <c r="R27" s="11" t="s">
        <v>71</v>
      </c>
    </row>
    <row r="28" spans="1:18" ht="19.5" customHeight="1">
      <c r="A28" s="18">
        <v>24</v>
      </c>
      <c r="B28" s="23" t="s">
        <v>55</v>
      </c>
      <c r="C28" s="103" t="s">
        <v>51</v>
      </c>
      <c r="D28" s="75">
        <v>10.6</v>
      </c>
      <c r="E28" s="75">
        <v>3.1</v>
      </c>
      <c r="F28" s="75">
        <v>2.9</v>
      </c>
      <c r="G28" s="75">
        <v>4.3</v>
      </c>
      <c r="H28" s="104" t="s">
        <v>51</v>
      </c>
      <c r="I28" s="75">
        <v>6.2</v>
      </c>
      <c r="J28" s="75">
        <v>6.6</v>
      </c>
      <c r="K28" s="75">
        <v>11.3</v>
      </c>
      <c r="L28" s="75" t="s">
        <v>51</v>
      </c>
      <c r="M28" s="75">
        <v>10.3</v>
      </c>
      <c r="N28" s="87" t="s">
        <v>51</v>
      </c>
      <c r="O28" s="32">
        <f t="shared" si="0"/>
        <v>11.3</v>
      </c>
      <c r="P28" s="31">
        <f t="shared" si="1"/>
        <v>2.9</v>
      </c>
      <c r="Q28" s="33">
        <f t="shared" si="2"/>
        <v>6.9125</v>
      </c>
      <c r="R28" s="11" t="s">
        <v>72</v>
      </c>
    </row>
    <row r="29" spans="1:18" ht="19.5" customHeight="1" thickBot="1">
      <c r="A29" s="17">
        <v>25</v>
      </c>
      <c r="B29" s="26" t="s">
        <v>12</v>
      </c>
      <c r="C29" s="100" t="s">
        <v>51</v>
      </c>
      <c r="D29" s="68" t="s">
        <v>51</v>
      </c>
      <c r="E29" s="68" t="s">
        <v>51</v>
      </c>
      <c r="F29" s="68" t="s">
        <v>51</v>
      </c>
      <c r="G29" s="68" t="s">
        <v>51</v>
      </c>
      <c r="H29" s="68">
        <v>3.809672502196017</v>
      </c>
      <c r="I29" s="68">
        <v>1.2996319026569467</v>
      </c>
      <c r="J29" s="68">
        <v>1.2537625413867015</v>
      </c>
      <c r="K29" s="68">
        <v>1.4678195606478457</v>
      </c>
      <c r="L29" s="68">
        <v>0.7738806609467084</v>
      </c>
      <c r="M29" s="68">
        <v>2.0218779323548386</v>
      </c>
      <c r="N29" s="101">
        <v>7.125193480931943</v>
      </c>
      <c r="O29" s="46">
        <f t="shared" si="0"/>
        <v>7.125193480931943</v>
      </c>
      <c r="P29" s="45">
        <f t="shared" si="1"/>
        <v>0.7738806609467084</v>
      </c>
      <c r="Q29" s="47">
        <f t="shared" si="2"/>
        <v>2.535976940160143</v>
      </c>
      <c r="R29" s="11" t="s">
        <v>73</v>
      </c>
    </row>
    <row r="30" spans="1:9" ht="19.5" customHeight="1">
      <c r="A30" s="12"/>
      <c r="B30" s="3"/>
      <c r="C30" s="11"/>
      <c r="D30" s="3"/>
      <c r="E30" s="3"/>
      <c r="F30" s="3"/>
      <c r="G30" s="3"/>
      <c r="H30" s="3"/>
      <c r="I30" s="3"/>
    </row>
    <row r="31" spans="1:9" ht="19.5" customHeight="1">
      <c r="A31" s="12"/>
      <c r="B31" s="3"/>
      <c r="C31" s="11"/>
      <c r="D31" s="3"/>
      <c r="E31" s="3"/>
      <c r="F31" s="3"/>
      <c r="G31" s="3"/>
      <c r="H31" s="3"/>
      <c r="I31" s="3"/>
    </row>
    <row r="32" spans="1:9" ht="19.5" customHeight="1">
      <c r="A32" s="11"/>
      <c r="B32" s="11"/>
      <c r="C32" s="11"/>
      <c r="D32" s="11"/>
      <c r="E32" s="11"/>
      <c r="F32" s="11"/>
      <c r="G32" s="11"/>
      <c r="H32" s="11"/>
      <c r="I32" s="11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9.5" customHeight="1">
      <c r="A61" s="1"/>
    </row>
    <row r="62" ht="19.5" customHeight="1">
      <c r="A62" s="1"/>
    </row>
    <row r="63" ht="19.5" customHeight="1">
      <c r="A63" s="1"/>
    </row>
    <row r="64" ht="19.5" customHeight="1">
      <c r="A64" s="1"/>
    </row>
    <row r="65" ht="19.5" customHeight="1">
      <c r="A65" s="1"/>
    </row>
    <row r="66" ht="19.5" customHeight="1">
      <c r="A66" s="1"/>
    </row>
    <row r="67" ht="19.5" customHeight="1">
      <c r="A67" s="1"/>
    </row>
    <row r="68" ht="19.5" customHeight="1">
      <c r="A68" s="1"/>
    </row>
    <row r="69" ht="19.5" customHeight="1">
      <c r="A69" s="1"/>
    </row>
    <row r="70" ht="19.5" customHeight="1">
      <c r="A70" s="1"/>
    </row>
    <row r="71" ht="19.5" customHeight="1">
      <c r="A71" s="1"/>
    </row>
    <row r="72" ht="19.5" customHeight="1">
      <c r="A72" s="1"/>
    </row>
    <row r="73" ht="19.5" customHeight="1">
      <c r="A73" s="1"/>
    </row>
    <row r="74" ht="19.5" customHeight="1">
      <c r="A74" s="1"/>
    </row>
    <row r="75" ht="19.5" customHeight="1">
      <c r="A75" s="1"/>
    </row>
    <row r="76" ht="19.5" customHeight="1">
      <c r="A76" s="1"/>
    </row>
    <row r="77" ht="19.5" customHeight="1">
      <c r="A77" s="1"/>
    </row>
    <row r="78" ht="19.5" customHeight="1">
      <c r="A78" s="1"/>
    </row>
    <row r="79" ht="19.5" customHeight="1">
      <c r="A79" s="1"/>
    </row>
    <row r="80" ht="19.5" customHeight="1">
      <c r="A80" s="1"/>
    </row>
    <row r="81" ht="19.5" customHeight="1">
      <c r="A81" s="1"/>
    </row>
    <row r="82" ht="19.5" customHeight="1">
      <c r="A82" s="1"/>
    </row>
    <row r="83" ht="19.5" customHeight="1">
      <c r="A83" s="1"/>
    </row>
    <row r="84" ht="19.5" customHeight="1">
      <c r="A84" s="1"/>
    </row>
    <row r="85" ht="19.5" customHeight="1">
      <c r="A85" s="1"/>
    </row>
    <row r="86" ht="19.5" customHeight="1">
      <c r="A86" s="1"/>
    </row>
    <row r="87" ht="19.5" customHeight="1">
      <c r="A87" s="1"/>
    </row>
    <row r="88" ht="19.5" customHeight="1">
      <c r="A88" s="1"/>
    </row>
    <row r="89" ht="19.5" customHeight="1">
      <c r="A89" s="1"/>
    </row>
    <row r="90" ht="19.5" customHeight="1">
      <c r="A90" s="1"/>
    </row>
    <row r="91" ht="19.5" customHeight="1">
      <c r="A91" s="1"/>
    </row>
    <row r="92" ht="19.5" customHeight="1">
      <c r="A92" s="1"/>
    </row>
    <row r="93" ht="19.5" customHeight="1">
      <c r="A93" s="1"/>
    </row>
    <row r="94" ht="19.5" customHeight="1">
      <c r="A94" s="1"/>
    </row>
    <row r="95" ht="19.5" customHeight="1">
      <c r="A95" s="1"/>
    </row>
    <row r="96" ht="19.5" customHeight="1">
      <c r="A96" s="1"/>
    </row>
    <row r="97" ht="19.5" customHeight="1">
      <c r="A97" s="1"/>
    </row>
    <row r="98" ht="19.5" customHeight="1">
      <c r="A98" s="1"/>
    </row>
    <row r="99" ht="19.5" customHeight="1">
      <c r="A99" s="1"/>
    </row>
    <row r="100" ht="19.5" customHeight="1">
      <c r="A100" s="1"/>
    </row>
    <row r="101" ht="19.5" customHeight="1">
      <c r="A101" s="1"/>
    </row>
    <row r="102" ht="19.5" customHeight="1">
      <c r="A102" s="1"/>
    </row>
    <row r="103" ht="19.5" customHeight="1">
      <c r="A103" s="1"/>
    </row>
    <row r="104" ht="19.5" customHeight="1">
      <c r="A104" s="1"/>
    </row>
    <row r="105" ht="19.5" customHeight="1">
      <c r="A105" s="1"/>
    </row>
    <row r="106" ht="19.5" customHeight="1">
      <c r="A106" s="1"/>
    </row>
    <row r="107" ht="19.5" customHeight="1">
      <c r="A107" s="1"/>
    </row>
    <row r="108" ht="19.5" customHeight="1">
      <c r="A108" s="1"/>
    </row>
    <row r="109" ht="19.5" customHeight="1">
      <c r="A109" s="1"/>
    </row>
    <row r="110" ht="19.5" customHeight="1">
      <c r="A110" s="1"/>
    </row>
    <row r="111" ht="19.5" customHeight="1">
      <c r="A111" s="1"/>
    </row>
    <row r="112" ht="19.5" customHeight="1">
      <c r="A112" s="1"/>
    </row>
    <row r="113" ht="19.5" customHeight="1">
      <c r="A113" s="1"/>
    </row>
    <row r="114" ht="19.5" customHeight="1">
      <c r="A114" s="1"/>
    </row>
    <row r="115" ht="19.5" customHeight="1">
      <c r="A115" s="1"/>
    </row>
    <row r="116" ht="19.5" customHeight="1">
      <c r="A116" s="1"/>
    </row>
    <row r="117" ht="19.5" customHeight="1">
      <c r="A117" s="1"/>
    </row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</sheetData>
  <printOptions/>
  <pageMargins left="0.72" right="0" top="0.19" bottom="0.31496062992125984" header="0" footer="0"/>
  <pageSetup horizontalDpi="240" verticalDpi="24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環境情報センター</cp:lastModifiedBy>
  <cp:lastPrinted>2002-09-26T01:53:55Z</cp:lastPrinted>
  <dcterms:created xsi:type="dcterms:W3CDTF">1999-09-21T06:29:15Z</dcterms:created>
  <dcterms:modified xsi:type="dcterms:W3CDTF">2002-09-26T01:53:56Z</dcterms:modified>
  <cp:category/>
  <cp:version/>
  <cp:contentType/>
  <cp:contentStatus/>
</cp:coreProperties>
</file>